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0" windowHeight="0" activeTab="3"/>
  </bookViews>
  <sheets>
    <sheet name="Estado de situacion " sheetId="10" r:id="rId1"/>
    <sheet name="Est. de Rendimiento Fin" sheetId="11" r:id="rId2"/>
    <sheet name="Cambio del Patrimonio" sheetId="5" r:id="rId3"/>
    <sheet name="Flujo de Efectivo" sheetId="4" r:id="rId4"/>
    <sheet name="Estado Comparativo" sheetId="7" r:id="rId5"/>
    <sheet name="NOTAS 7 AL 19" sheetId="14" r:id="rId6"/>
  </sheets>
  <definedNames>
    <definedName name="A">'Flujo de Efectivo'!$B$62</definedName>
    <definedName name="_xlnm.Print_Area" localSheetId="2">'Cambio del Patrimonio'!$A$1:$G$37</definedName>
    <definedName name="_xlnm.Print_Area" localSheetId="1">'Est. de Rendimiento Fin'!$A$1:$F$48</definedName>
    <definedName name="_xlnm.Print_Area" localSheetId="4">'Estado Comparativo'!$A$1:$F$42</definedName>
    <definedName name="_xlnm.Print_Area" localSheetId="0">'Estado de situacion '!$A$1:$E$82</definedName>
    <definedName name="_xlnm.Print_Area" localSheetId="3">'Flujo de Efectivo'!$A$1:$I$75</definedName>
    <definedName name="_xlnm.Print_Area" localSheetId="5">'NOTAS 7 AL 19'!$A$4:$I$197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91029"/>
</workbook>
</file>

<file path=xl/calcChain.xml><?xml version="1.0" encoding="utf-8"?>
<calcChain xmlns="http://schemas.openxmlformats.org/spreadsheetml/2006/main">
  <c r="E193" i="14" l="1"/>
  <c r="E93" i="14"/>
  <c r="E77" i="14"/>
  <c r="H43" i="14"/>
  <c r="G43" i="14"/>
  <c r="D38" i="14"/>
  <c r="F38" i="14"/>
  <c r="E38" i="14"/>
  <c r="F18" i="5"/>
  <c r="F25" i="5" s="1"/>
  <c r="E18" i="5"/>
  <c r="E25" i="5" s="1"/>
  <c r="C57" i="10"/>
  <c r="C19" i="10"/>
  <c r="B28" i="4"/>
  <c r="G172" i="14"/>
  <c r="D165" i="14"/>
  <c r="D142" i="14"/>
  <c r="B33" i="11"/>
  <c r="C33" i="11"/>
  <c r="C29" i="10"/>
  <c r="D106" i="14"/>
  <c r="I39" i="14"/>
  <c r="I40" i="14"/>
  <c r="B62" i="10" l="1"/>
  <c r="C29" i="5"/>
  <c r="D190" i="14" l="1"/>
  <c r="D193" i="14" s="1"/>
  <c r="B19" i="4"/>
  <c r="B64" i="10" l="1"/>
  <c r="B66" i="10" s="1"/>
  <c r="D21" i="7" l="1"/>
  <c r="F42" i="14" l="1"/>
  <c r="F43" i="14" s="1"/>
  <c r="E42" i="14"/>
  <c r="E43" i="14" s="1"/>
  <c r="D42" i="14"/>
  <c r="D43" i="14" s="1"/>
  <c r="B19" i="10" l="1"/>
  <c r="B31" i="10" s="1"/>
  <c r="E67" i="10" s="1"/>
  <c r="N30" i="7"/>
  <c r="M30" i="7"/>
  <c r="N29" i="7"/>
  <c r="M29" i="7"/>
  <c r="N28" i="7"/>
  <c r="M28" i="7"/>
  <c r="N27" i="7"/>
  <c r="M27" i="7"/>
  <c r="N26" i="7"/>
  <c r="N24" i="7"/>
  <c r="N23" i="7"/>
  <c r="N22" i="7"/>
  <c r="N20" i="7"/>
  <c r="N19" i="7"/>
  <c r="M19" i="7"/>
  <c r="N18" i="7"/>
  <c r="N17" i="7"/>
  <c r="M17" i="7"/>
  <c r="N16" i="7"/>
  <c r="M16" i="7"/>
  <c r="N15" i="7"/>
  <c r="M15" i="7"/>
  <c r="L14" i="7"/>
  <c r="N14" i="7" l="1"/>
  <c r="N21" i="7"/>
  <c r="G21" i="5" l="1"/>
  <c r="J24" i="7" l="1"/>
  <c r="E174" i="14" l="1"/>
  <c r="I33" i="14" l="1"/>
  <c r="D64" i="14" l="1"/>
  <c r="H78" i="14"/>
  <c r="D57" i="14"/>
  <c r="D58" i="14"/>
  <c r="D77" i="14" l="1"/>
  <c r="D78" i="14"/>
  <c r="F22" i="7"/>
  <c r="E22" i="7"/>
  <c r="C21" i="7"/>
  <c r="D31" i="7"/>
  <c r="D14" i="7"/>
  <c r="C14" i="7"/>
  <c r="C31" i="7"/>
  <c r="E30" i="7"/>
  <c r="E29" i="7"/>
  <c r="E28" i="7"/>
  <c r="E27" i="7"/>
  <c r="E26" i="7"/>
  <c r="E24" i="7"/>
  <c r="E23" i="7"/>
  <c r="E31" i="7" l="1"/>
  <c r="F21" i="7"/>
  <c r="F31" i="7"/>
  <c r="E21" i="7"/>
  <c r="B20" i="11" l="1"/>
  <c r="D19" i="14" l="1"/>
  <c r="E122" i="14" l="1"/>
  <c r="E165" i="14"/>
  <c r="J29" i="7" l="1"/>
  <c r="D28" i="4"/>
  <c r="D60" i="4" l="1"/>
  <c r="E132" i="14"/>
  <c r="E142" i="14" s="1"/>
  <c r="E26" i="14"/>
  <c r="C19" i="11"/>
  <c r="E17" i="14" l="1"/>
  <c r="I32" i="14"/>
  <c r="C20" i="11" l="1"/>
  <c r="E18" i="14" l="1"/>
  <c r="C64" i="10"/>
  <c r="C45" i="10"/>
  <c r="C66" i="10" l="1"/>
  <c r="J31" i="14" l="1"/>
  <c r="I41" i="14"/>
  <c r="I37" i="14"/>
  <c r="I36" i="14"/>
  <c r="I35" i="14"/>
  <c r="D64" i="10" l="1"/>
  <c r="I38" i="14" l="1"/>
  <c r="B40" i="10" l="1"/>
  <c r="E19" i="14"/>
  <c r="E10" i="14"/>
  <c r="B38" i="14"/>
  <c r="C38" i="14"/>
  <c r="B42" i="14"/>
  <c r="C42" i="14"/>
  <c r="B43" i="14" l="1"/>
  <c r="C43" i="14"/>
  <c r="E106" i="14" l="1"/>
  <c r="C31" i="11" l="1"/>
  <c r="B55" i="10"/>
  <c r="C31" i="10"/>
  <c r="F30" i="7" l="1"/>
  <c r="F29" i="7"/>
  <c r="F28" i="7"/>
  <c r="F27" i="7"/>
  <c r="F26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24" i="7" l="1"/>
  <c r="F23" i="7"/>
  <c r="F23" i="5" l="1"/>
  <c r="F22" i="5"/>
  <c r="F21" i="5"/>
  <c r="F20" i="5"/>
  <c r="B18" i="5"/>
  <c r="B25" i="5" s="1"/>
  <c r="F15" i="5"/>
  <c r="F14" i="5"/>
  <c r="B60" i="4" l="1"/>
  <c r="B62" i="4" l="1"/>
  <c r="D62" i="4" l="1"/>
  <c r="I42" i="14" l="1"/>
  <c r="I43" i="14" s="1"/>
</calcChain>
</file>

<file path=xl/comments1.xml><?xml version="1.0" encoding="utf-8"?>
<comments xmlns="http://schemas.openxmlformats.org/spreadsheetml/2006/main">
  <authors>
    <author>Elizabeth Garcia Jimenez</author>
  </authors>
  <commentList>
    <comment ref="A40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comments2.xml><?xml version="1.0" encoding="utf-8"?>
<comments xmlns="http://schemas.openxmlformats.org/spreadsheetml/2006/main">
  <authors>
    <author>Elizabeth Garcia Jimenez</author>
  </authors>
  <commentList>
    <comment ref="D104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El resutado acumulado mas el ajuste presentan diferencias con lo que muestra el estado de situacion y el estado de rendimiento.</t>
        </r>
      </text>
    </comment>
    <comment ref="A106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Nuevamente se 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Persiste la misma observacion en el total de esta nota la misma no coincide con lo que muestra el estado de situacion.</t>
        </r>
      </text>
    </comment>
  </commentList>
</comments>
</file>

<file path=xl/sharedStrings.xml><?xml version="1.0" encoding="utf-8"?>
<sst xmlns="http://schemas.openxmlformats.org/spreadsheetml/2006/main" count="354" uniqueCount="285">
  <si>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</si>
  <si>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</si>
  <si>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</si>
  <si>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</si>
  <si>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</si>
  <si>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</si>
  <si>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</si>
  <si>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</si>
  <si>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</si>
  <si>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</si>
  <si>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</si>
  <si>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</si>
  <si>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</si>
  <si>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</si>
  <si>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</si>
  <si>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</si>
  <si>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</si>
  <si>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</si>
  <si>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</si>
  <si>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</si>
  <si>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</si>
  <si>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</si>
  <si>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</si>
  <si>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</si>
  <si>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</si>
  <si>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</si>
  <si>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</si>
  <si>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</si>
  <si>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</si>
  <si>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</si>
  <si>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</si>
  <si>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</si>
  <si>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</si>
  <si>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</si>
  <si>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</si>
  <si>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</si>
  <si>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</si>
  <si>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</si>
  <si>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</si>
  <si>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</si>
  <si>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</si>
  <si>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</si>
  <si>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</si>
  <si>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</si>
  <si>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</si>
  <si>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</si>
  <si>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</si>
  <si>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</si>
  <si>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</si>
  <si>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</si>
  <si>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</si>
  <si>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</si>
  <si>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</si>
  <si>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</si>
  <si>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</si>
  <si>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</si>
  <si>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</si>
  <si>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</si>
  <si>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</si>
  <si>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</si>
  <si>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</si>
  <si>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</si>
  <si>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</si>
  <si>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</si>
  <si>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</si>
  <si>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</si>
  <si>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</si>
  <si>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</si>
  <si>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Gastos totales</t>
  </si>
  <si>
    <t>Remuneraciones y contribuciones</t>
  </si>
  <si>
    <t>Contratación de servicios</t>
  </si>
  <si>
    <t>Materiales y suministros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</si>
  <si>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</si>
  <si>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</si>
  <si>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</si>
  <si>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</si>
  <si>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</si>
  <si>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</si>
  <si>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</si>
  <si>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</si>
  <si>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</si>
  <si>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</si>
  <si>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</si>
  <si>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</si>
  <si>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</si>
  <si>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</si>
  <si>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</si>
  <si>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</si>
  <si>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</si>
  <si>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</si>
  <si>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</si>
  <si>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</si>
  <si>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</si>
  <si>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</si>
  <si>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</si>
  <si>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</si>
  <si>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</si>
  <si>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</si>
  <si>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</si>
  <si>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</si>
  <si>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</si>
  <si>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</si>
  <si>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</si>
  <si>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</si>
  <si>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</si>
  <si>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</si>
  <si>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</si>
  <si>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</si>
  <si>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</si>
  <si>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</si>
  <si>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</si>
  <si>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</si>
  <si>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</si>
  <si>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</si>
  <si>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</si>
  <si>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</si>
  <si>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</si>
  <si>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</si>
  <si>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</si>
  <si>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</si>
  <si>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</si>
  <si>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</si>
  <si>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</si>
  <si>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</si>
  <si>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</si>
  <si>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</si>
  <si>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</si>
  <si>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</si>
  <si>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</si>
  <si>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</si>
  <si>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</si>
  <si>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</si>
  <si>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</si>
  <si>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Repuestos y accesorios para maquinaria y equipos
consumidos</t>
  </si>
  <si>
    <t>Combustibles, lubricantes, productos químicos y conexos consumidos</t>
  </si>
  <si>
    <t>Productos de minerales metálicos y no metálicos consumidos</t>
  </si>
  <si>
    <t>Productos de cuero, caucho y plástico consumidos</t>
  </si>
  <si>
    <t>Materiales y útiles médicos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</si>
  <si>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</si>
  <si>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</si>
  <si>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</si>
  <si>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</si>
  <si>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</si>
  <si>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</si>
  <si>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</si>
  <si>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</si>
  <si>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</si>
  <si>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</si>
  <si>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</si>
  <si>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Retiros o descargo</t>
  </si>
  <si>
    <t>Otros</t>
  </si>
  <si>
    <t>Superávit revaluación</t>
  </si>
  <si>
    <t>Adiciones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</si>
  <si>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</si>
  <si>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</si>
  <si>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</si>
  <si>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</si>
  <si>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</si>
  <si>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</si>
  <si>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</si>
  <si>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</si>
  <si>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</si>
  <si>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</si>
  <si>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</si>
  <si>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</si>
  <si>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</si>
  <si>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</si>
  <si>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>Crisflor floristeria, SRL</t>
  </si>
  <si>
    <t>Inposdom</t>
  </si>
  <si>
    <t>Vimarte publicidad,E.I.R.L</t>
  </si>
  <si>
    <t>Agua cristal</t>
  </si>
  <si>
    <t>Directa S.R.L</t>
  </si>
  <si>
    <t xml:space="preserve"> E y R pest control service</t>
  </si>
  <si>
    <t>PA Catering</t>
  </si>
  <si>
    <t>PA, Catering S.R.L</t>
  </si>
  <si>
    <t>Banreservas</t>
  </si>
  <si>
    <t xml:space="preserve"> </t>
  </si>
  <si>
    <t>Editora Hoy, S.A.S</t>
  </si>
  <si>
    <t>Excelecias y Eventos S.R.L</t>
  </si>
  <si>
    <t>Grafica William, S.R.L</t>
  </si>
  <si>
    <t>Tecnotec E.I.R.L</t>
  </si>
  <si>
    <t>Vip catering Gourmet, S.R.L</t>
  </si>
  <si>
    <t>Floristeria Rosa Ines</t>
  </si>
  <si>
    <t xml:space="preserve">Renieve soluciones de ingenieria,E.I.R.L </t>
  </si>
  <si>
    <t xml:space="preserve">Impermeabilizacion de techo y canalizacion e desague </t>
  </si>
  <si>
    <t>Saldo al 31 de diciembre de 2022</t>
  </si>
  <si>
    <t>Total de cuentas por pagar</t>
  </si>
  <si>
    <t>Cuentas x pagar a proveedores a corto plazo</t>
  </si>
  <si>
    <t>Resultado del período (ahorro / desahorro)</t>
  </si>
  <si>
    <t>Estado de Situación Financiera</t>
  </si>
  <si>
    <t>Total de Pasivos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</si>
  <si>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</si>
  <si>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</si>
  <si>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</si>
  <si>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</si>
  <si>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</si>
  <si>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 xml:space="preserve">Pago Anticipago 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</si>
  <si>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</si>
  <si>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</si>
  <si>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</si>
  <si>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</si>
  <si>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</si>
  <si>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</si>
  <si>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</si>
  <si>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</si>
  <si>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</si>
  <si>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>Servicios de Conservacion, Reparaciones menores e Inatalaciones Temporales</t>
  </si>
  <si>
    <t>transferencia corriente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</si>
  <si>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</si>
  <si>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</si>
  <si>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</si>
  <si>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</si>
  <si>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</si>
  <si>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</si>
  <si>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</si>
  <si>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>Gasto de representacion</t>
  </si>
  <si>
    <t xml:space="preserve">        Firma del Financiero</t>
  </si>
  <si>
    <t xml:space="preserve">Total </t>
  </si>
  <si>
    <t>Prestaciones Economicas</t>
  </si>
  <si>
    <t>Nota# 15  Activos Netos/Patrimonio</t>
  </si>
  <si>
    <t xml:space="preserve">Nota# 16 Transferencia y donaciones </t>
  </si>
  <si>
    <t>Nota# 20 Suministro y materiales para consumo</t>
  </si>
  <si>
    <t xml:space="preserve">Nota# 21 Gastos de depreciación y amortización </t>
  </si>
  <si>
    <t xml:space="preserve">Nota# 22 Otros gastos 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</si>
  <si>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</si>
  <si>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</si>
  <si>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</si>
  <si>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</si>
  <si>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Activos Netos/Patrimonio (Notas 15)</t>
  </si>
  <si>
    <t>Ingresos (Notas 16y 17)</t>
  </si>
  <si>
    <t>Gastos (Notas 18, 19, 20,21 y 22)</t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</si>
  <si>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</si>
  <si>
    <t>Cargo del periodo</t>
  </si>
  <si>
    <t>Saldo al final  2022</t>
  </si>
  <si>
    <t>Saldo al final 2022</t>
  </si>
  <si>
    <t>Nota# 19 Subvenciones y otros pagos por transferencias</t>
  </si>
  <si>
    <t xml:space="preserve">Poder Ejecutivo </t>
  </si>
  <si>
    <t xml:space="preserve">Descripción                                                                            </t>
  </si>
  <si>
    <t>Sub-Total</t>
  </si>
  <si>
    <t>Proveedores</t>
  </si>
  <si>
    <t>Nota # 18 Sueldos, Salarios y beneficios a empleados</t>
  </si>
  <si>
    <t>-</t>
  </si>
  <si>
    <t>Al 31 de diciembre de 2023</t>
  </si>
  <si>
    <t>Al 31 de diciembre de 2023 y 2022</t>
  </si>
  <si>
    <t>Un detalle del efectivo y equivalente de efectivo al 31 de Diciembre de 2023 y 2022 es como sigue:</t>
  </si>
  <si>
    <t>Un detalle de las partidas de inventario al 31 de diciembre de 2023 y 2022 como sigue:</t>
  </si>
  <si>
    <t>Un detalle de los pagos anticipados  al 31 de diciembre de 2023 y 2022 es como sigue:</t>
  </si>
  <si>
    <t xml:space="preserve"> Un detalle de los activos netos al 31 de Diciembre  de 2023 y 2022, la composición del capital de la Institución es como sigue:  </t>
  </si>
  <si>
    <t>Un detalle de los ingresos por transferencias y donaciones  al 31  de Diciembre de 2023 y 2022 es como sigue:</t>
  </si>
  <si>
    <t>un detalle de otros ingresos es 2023 y 2022 es como sigue,</t>
  </si>
  <si>
    <t>Un detalle de las cuentas sueldos, salarios, beneficios a empleados al 31 de Diciembre 2023 y 2022 es como sigue:</t>
  </si>
  <si>
    <t>Un detalle de Subvenciones y otros pagos por transferencias de 2023 al 2022 es como sugue.</t>
  </si>
  <si>
    <t>Un detalle de los gastos de suministro y materiales para consumo al  31 de Diciembre de 2023 y 2022 es como sigue:</t>
  </si>
  <si>
    <t>Un detalle de los gastos de depreciación y amortización al  31 de  diciembre de 2023 y 2022 es como sigue:</t>
  </si>
  <si>
    <t>Un detalle de otros gastos  al  31 de Diciembre 2023 y  2022 es como sigue:</t>
  </si>
  <si>
    <t>BIEN</t>
  </si>
  <si>
    <t>Un detalle de las cuentas por pagar a corto plazo  al 31 de diciembre  de 2023 y 2022 es como sigue:</t>
  </si>
  <si>
    <t>Publicaciones Ahora S.A</t>
  </si>
  <si>
    <t>GTG  Industrial, SRL</t>
  </si>
  <si>
    <t>Ramirez y Mojica</t>
  </si>
  <si>
    <t>Soluciones Mejap</t>
  </si>
  <si>
    <t>Atarazana Restaurant</t>
  </si>
  <si>
    <t>Costos de adquisición  (2022)</t>
  </si>
  <si>
    <t>Obras de Arte</t>
  </si>
  <si>
    <t>Dep. Acum. al inicio 2022</t>
  </si>
  <si>
    <t>Equipo de Seguridad</t>
  </si>
  <si>
    <t>Prop. planta y equipos neto (2023)</t>
  </si>
  <si>
    <t>105,088.00</t>
  </si>
  <si>
    <t>853,390.00</t>
  </si>
  <si>
    <t>(294.010.29)</t>
  </si>
  <si>
    <t>Saldo al 31 de diciembre de 2023</t>
  </si>
  <si>
    <t>Vimarte publicidad</t>
  </si>
  <si>
    <t>Materiales y suministros de defensa, orden público,</t>
  </si>
  <si>
    <t xml:space="preserve"> NOTA: Estamos en proceso para el levantamiento de inventario en el SIAB.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</si>
  <si>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$ 304,937.70 Ingresos transferidos a la cuenta operativa de la  institucion, ingresos percibidos de : El espectaculo mi musica es mi bandera y desayuno por la patria.</t>
    </r>
  </si>
  <si>
    <t xml:space="preserve"> Ingresos por transacciones con contraprestaciones</t>
  </si>
  <si>
    <t>Nota #17  Ingresos por transacciones con contraprestaciones</t>
  </si>
  <si>
    <t xml:space="preserve"> Ingresos por transacciones  con contraprestaciones</t>
  </si>
  <si>
    <t>el ingreso de $75000 relizado por  la presidencia fue un pago de dichas taquillas por las actividades, dicho monto esta incluido en este valor</t>
  </si>
  <si>
    <t>Retiros (-) descargos</t>
  </si>
  <si>
    <t>Servicios e Instalaciones Tecnicas</t>
  </si>
  <si>
    <t>Un detalle de las cuentas por pagar a largo plazo al 31 de diciembre  de 2023 y 2022 es como sigue:</t>
  </si>
  <si>
    <t xml:space="preserve">Otros servicios no incluidos </t>
  </si>
  <si>
    <t xml:space="preserve">Otras contrataciones de servicios </t>
  </si>
  <si>
    <t>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</si>
</sst>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-* #,##0.00\ _€_-;\-* #,##0.00\ _€_-;_-* &quot;-&quot;??\ _€_-;_-@"/>
    <numFmt numFmtId="168" formatCode="_-* #,##0\ _€_-;\-* #,##0\ _€_-;_-* &quot;-&quot;??\ _€_-;_-@"/>
    <numFmt numFmtId="169" formatCode="###0;###0"/>
    <numFmt numFmtId="170" formatCode="###0.0;###0.0"/>
    <numFmt numFmtId="171" formatCode="_-* #,##0.0\ _€_-;\-* #,##0.0\ _€_-;_-* &quot;-&quot;??\ _€_-;_-@_-"/>
    <numFmt numFmtId="172" formatCode="_-* #,##0\ _€_-;\-* #,##0\ _€_-;_-* &quot;-&quot;??\ _€_-;_-@_-"/>
    <numFmt numFmtId="173" formatCode="_-* #.##0.00\ _€_-;\-* #.##0.00\ _€_-;_-* &quot;-&quot;??\ _€_-;_-@_-"/>
  </numFmts>
  <fonts count="65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231F20"/>
      <name val="Times New Roman"/>
      <family val="1"/>
    </font>
    <font>
      <sz val="11"/>
      <color rgb="FF9C65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00610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231F2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thin">
        <color theme="2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 style="thin">
        <color theme="2" tint="-0.14999847407452621"/>
      </bottom>
      <diagonal/>
    </border>
    <border>
      <left style="thin">
        <color theme="2" tint="-0.14999847407452621"/>
      </left>
      <right/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/>
      <diagonal/>
    </border>
    <border>
      <left/>
      <right/>
      <top/>
      <bottom style="thin">
        <color theme="3" tint="0.499984740745262"/>
      </bottom>
      <diagonal/>
    </border>
    <border>
      <left/>
      <right/>
      <top style="thin">
        <color theme="2" tint="-0.14999847407452621"/>
      </top>
      <bottom/>
      <diagonal/>
    </border>
    <border>
      <left/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indexed="64"/>
      </bottom>
      <diagonal/>
    </border>
    <border>
      <left/>
      <right/>
      <top/>
      <bottom style="thin">
        <color theme="2" tint="-0.14999847407452621"/>
      </bottom>
      <diagonal/>
    </border>
    <border>
      <left/>
      <right style="thin">
        <color theme="2" tint="-0.14999847407452621"/>
      </right>
      <top/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14999847407452621"/>
      </right>
      <top style="thin">
        <color indexed="64"/>
      </top>
      <bottom style="double">
        <color indexed="64"/>
      </bottom>
      <diagonal/>
    </border>
    <border>
      <left/>
      <right style="thin">
        <color theme="2" tint="-0.14999847407452621"/>
      </right>
      <top style="double">
        <color indexed="64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/>
      <diagonal/>
    </border>
    <border>
      <left style="thin">
        <color theme="2" tint="-0.14999847407452621"/>
      </left>
      <right/>
      <top style="thin">
        <color theme="2" tint="-0.14999847407452621"/>
      </top>
      <bottom style="thin">
        <color theme="2" tint="-0.14999847407452621"/>
      </bottom>
      <diagonal/>
    </border>
    <border>
      <left/>
      <right style="thin">
        <color theme="2" tint="-0.14999847407452621"/>
      </right>
      <top/>
      <bottom style="double">
        <color indexed="64"/>
      </bottom>
      <diagonal/>
    </border>
    <border>
      <left/>
      <right style="thin">
        <color theme="2" tint="-0.1499984740745262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0.14999847407452621"/>
      </top>
      <bottom style="thin">
        <color indexed="64"/>
      </bottom>
      <diagonal/>
    </border>
    <border>
      <left/>
      <right style="thin">
        <color theme="2" tint="-0.14999847407452621"/>
      </right>
      <top style="thin">
        <color theme="2" tint="-0.14999847407452621"/>
      </top>
      <bottom/>
      <diagonal/>
    </border>
    <border>
      <left/>
      <right style="thin">
        <color theme="2" tint="-0.14999847407452621"/>
      </right>
      <top/>
      <bottom style="thin">
        <color theme="2" tint="-0.14999847407452621"/>
      </bottom>
      <diagonal/>
    </border>
  </borders>
  <cellStyleXfs count="7">
    <xf numFmtId="0" fontId="0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59" fillId="5" borderId="0" applyNumberFormat="0" applyBorder="0" applyAlignment="0" applyProtection="0"/>
    <xf numFmtId="0" fontId="61" fillId="6" borderId="0" applyNumberFormat="0" applyBorder="0" applyAlignment="0" applyProtection="0"/>
  </cellStyleXfs>
  <cellXfs count="492">
    <xf numFmtId="0" fontId="0" fillId="0" borderId="0" xfId="0"/>
    <xf numFmtId="0" fontId="20" fillId="0" borderId="0" xfId="0" applyFont="1"/>
    <xf numFmtId="166" fontId="20" fillId="0" borderId="0" xfId="0" applyNumberFormat="1" applyFont="1"/>
    <xf numFmtId="43" fontId="20" fillId="0" borderId="0" xfId="0" applyNumberFormat="1" applyFont="1"/>
    <xf numFmtId="0" fontId="20" fillId="0" borderId="0" xfId="0" applyFont="1" applyAlignment="1">
      <alignment horizontal="center"/>
    </xf>
    <xf numFmtId="167" fontId="20" fillId="0" borderId="0" xfId="0" applyNumberFormat="1" applyFont="1"/>
    <xf numFmtId="168" fontId="20" fillId="0" borderId="0" xfId="0" applyNumberFormat="1" applyFont="1"/>
    <xf numFmtId="0" fontId="24" fillId="0" borderId="0" xfId="0" applyFont="1"/>
    <xf numFmtId="0" fontId="27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34" fillId="0" borderId="0" xfId="0" applyFont="1"/>
    <xf numFmtId="167" fontId="34" fillId="0" borderId="0" xfId="0" applyNumberFormat="1" applyFont="1"/>
    <xf numFmtId="0" fontId="36" fillId="0" borderId="0" xfId="0" applyFont="1"/>
    <xf numFmtId="43" fontId="37" fillId="0" borderId="1" xfId="0" applyNumberFormat="1" applyFont="1" applyBorder="1" applyAlignment="1">
      <alignment horizontal="center" vertical="center"/>
    </xf>
    <xf numFmtId="43" fontId="35" fillId="0" borderId="1" xfId="0" applyNumberFormat="1" applyFont="1" applyBorder="1" applyAlignment="1">
      <alignment horizontal="center" vertical="center"/>
    </xf>
    <xf numFmtId="0" fontId="19" fillId="0" borderId="0" xfId="1"/>
    <xf numFmtId="4" fontId="19" fillId="0" borderId="0" xfId="1" applyNumberFormat="1"/>
    <xf numFmtId="43" fontId="19" fillId="0" borderId="0" xfId="1" applyNumberFormat="1"/>
    <xf numFmtId="166" fontId="39" fillId="0" borderId="0" xfId="2" applyNumberFormat="1" applyFont="1" applyBorder="1" applyAlignment="1">
      <alignment horizontal="right"/>
    </xf>
    <xf numFmtId="0" fontId="40" fillId="0" borderId="0" xfId="1" applyFont="1"/>
    <xf numFmtId="166" fontId="40" fillId="0" borderId="0" xfId="2" applyNumberFormat="1" applyFont="1" applyBorder="1" applyAlignment="1">
      <alignment horizontal="right"/>
    </xf>
    <xf numFmtId="0" fontId="39" fillId="0" borderId="0" xfId="1" applyFont="1"/>
    <xf numFmtId="165" fontId="40" fillId="0" borderId="0" xfId="2" applyFont="1"/>
    <xf numFmtId="165" fontId="0" fillId="0" borderId="0" xfId="2" applyFont="1"/>
    <xf numFmtId="173" fontId="19" fillId="0" borderId="0" xfId="1" applyNumberFormat="1"/>
    <xf numFmtId="0" fontId="38" fillId="0" borderId="0" xfId="1" applyFont="1"/>
    <xf numFmtId="0" fontId="38" fillId="0" borderId="1" xfId="1" applyFont="1" applyBorder="1"/>
    <xf numFmtId="166" fontId="40" fillId="0" borderId="0" xfId="2" applyNumberFormat="1" applyFont="1" applyAlignment="1">
      <alignment horizontal="right"/>
    </xf>
    <xf numFmtId="43" fontId="19" fillId="0" borderId="0" xfId="4" applyFont="1"/>
    <xf numFmtId="43" fontId="0" fillId="0" borderId="0" xfId="4" applyFont="1"/>
    <xf numFmtId="43" fontId="38" fillId="0" borderId="0" xfId="4" applyFont="1"/>
    <xf numFmtId="43" fontId="24" fillId="0" borderId="0" xfId="4" applyFont="1"/>
    <xf numFmtId="43" fontId="20" fillId="0" borderId="0" xfId="4" applyFont="1"/>
    <xf numFmtId="43" fontId="0" fillId="0" borderId="0" xfId="0" applyNumberFormat="1"/>
    <xf numFmtId="43" fontId="18" fillId="0" borderId="0" xfId="4" applyFont="1"/>
    <xf numFmtId="166" fontId="40" fillId="0" borderId="0" xfId="1" applyNumberFormat="1" applyFont="1"/>
    <xf numFmtId="0" fontId="0" fillId="0" borderId="0" xfId="0"/>
    <xf numFmtId="165" fontId="19" fillId="0" borderId="0" xfId="1" applyNumberFormat="1"/>
    <xf numFmtId="0" fontId="0" fillId="0" borderId="0" xfId="0"/>
    <xf numFmtId="0" fontId="40" fillId="0" borderId="0" xfId="1" applyFont="1" applyBorder="1"/>
    <xf numFmtId="43" fontId="34" fillId="0" borderId="0" xfId="0" applyNumberFormat="1" applyFont="1"/>
    <xf numFmtId="165" fontId="40" fillId="0" borderId="0" xfId="2" applyFont="1" applyAlignment="1">
      <alignment horizontal="left"/>
    </xf>
    <xf numFmtId="0" fontId="19" fillId="0" borderId="0" xfId="1" applyAlignment="1">
      <alignment horizontal="left"/>
    </xf>
    <xf numFmtId="0" fontId="0" fillId="0" borderId="0" xfId="0"/>
    <xf numFmtId="0" fontId="0" fillId="0" borderId="0" xfId="0"/>
    <xf numFmtId="0" fontId="20" fillId="0" borderId="0" xfId="0" applyFont="1" applyFill="1"/>
    <xf numFmtId="3" fontId="27" fillId="0" borderId="0" xfId="0" applyNumberFormat="1" applyFont="1"/>
    <xf numFmtId="43" fontId="37" fillId="0" borderId="8" xfId="0" applyNumberFormat="1" applyFont="1" applyBorder="1" applyAlignment="1">
      <alignment horizontal="center" vertical="center"/>
    </xf>
    <xf numFmtId="43" fontId="37" fillId="0" borderId="0" xfId="0" applyNumberFormat="1" applyFont="1" applyFill="1" applyBorder="1" applyAlignment="1">
      <alignment horizontal="center" vertical="center"/>
    </xf>
    <xf numFmtId="43" fontId="23" fillId="0" borderId="0" xfId="0" applyNumberFormat="1" applyFont="1" applyFill="1" applyBorder="1" applyAlignment="1">
      <alignment horizontal="center" vertical="center"/>
    </xf>
    <xf numFmtId="43" fontId="27" fillId="0" borderId="0" xfId="0" applyNumberFormat="1" applyFont="1"/>
    <xf numFmtId="0" fontId="20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43" fontId="20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166" fontId="21" fillId="4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wrapText="1"/>
    </xf>
    <xf numFmtId="166" fontId="23" fillId="0" borderId="0" xfId="0" applyNumberFormat="1" applyFont="1" applyBorder="1" applyAlignment="1">
      <alignment horizontal="center" vertical="center" wrapText="1"/>
    </xf>
    <xf numFmtId="166" fontId="23" fillId="4" borderId="0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/>
    <xf numFmtId="0" fontId="23" fillId="0" borderId="0" xfId="0" applyFont="1" applyFill="1" applyBorder="1" applyAlignment="1">
      <alignment horizontal="left" vertic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Border="1" applyAlignment="1">
      <alignment vertical="center" wrapText="1"/>
    </xf>
    <xf numFmtId="166" fontId="23" fillId="0" borderId="0" xfId="0" applyNumberFormat="1" applyFont="1" applyBorder="1" applyAlignment="1">
      <alignment horizontal="right" vertical="center" wrapText="1"/>
    </xf>
    <xf numFmtId="166" fontId="21" fillId="2" borderId="0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43" fontId="20" fillId="0" borderId="0" xfId="0" applyNumberFormat="1" applyFont="1" applyBorder="1"/>
    <xf numFmtId="0" fontId="23" fillId="0" borderId="0" xfId="0" applyFont="1" applyBorder="1" applyAlignment="1">
      <alignment vertical="center"/>
    </xf>
    <xf numFmtId="0" fontId="25" fillId="0" borderId="0" xfId="0" applyFont="1" applyBorder="1" applyAlignment="1">
      <alignment horizontal="right" vertical="center" wrapText="1"/>
    </xf>
    <xf numFmtId="43" fontId="25" fillId="4" borderId="0" xfId="0" applyNumberFormat="1" applyFont="1" applyFill="1" applyBorder="1" applyAlignment="1">
      <alignment horizontal="center" vertical="center" wrapText="1"/>
    </xf>
    <xf numFmtId="43" fontId="25" fillId="0" borderId="0" xfId="0" applyNumberFormat="1" applyFont="1" applyBorder="1" applyAlignment="1">
      <alignment horizontal="center" vertical="center" wrapText="1"/>
    </xf>
    <xf numFmtId="166" fontId="22" fillId="0" borderId="0" xfId="0" applyNumberFormat="1" applyFont="1" applyBorder="1" applyAlignment="1">
      <alignment horizontal="center" vertical="center" wrapText="1"/>
    </xf>
    <xf numFmtId="165" fontId="41" fillId="0" borderId="0" xfId="2" applyFont="1" applyBorder="1"/>
    <xf numFmtId="165" fontId="42" fillId="0" borderId="0" xfId="2" applyFont="1" applyBorder="1"/>
    <xf numFmtId="0" fontId="0" fillId="0" borderId="0" xfId="0"/>
    <xf numFmtId="0" fontId="20" fillId="0" borderId="0" xfId="0" applyFont="1" applyBorder="1"/>
    <xf numFmtId="0" fontId="34" fillId="0" borderId="0" xfId="0" applyFont="1" applyBorder="1"/>
    <xf numFmtId="0" fontId="3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36" fillId="0" borderId="0" xfId="0" applyFont="1" applyBorder="1"/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43" fontId="37" fillId="0" borderId="0" xfId="0" applyNumberFormat="1" applyFont="1" applyBorder="1" applyAlignment="1">
      <alignment horizontal="center" vertical="center"/>
    </xf>
    <xf numFmtId="43" fontId="37" fillId="4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43" fontId="34" fillId="0" borderId="0" xfId="0" applyNumberFormat="1" applyFont="1" applyBorder="1"/>
    <xf numFmtId="0" fontId="3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167" fontId="34" fillId="0" borderId="0" xfId="0" applyNumberFormat="1" applyFont="1" applyBorder="1"/>
    <xf numFmtId="0" fontId="37" fillId="0" borderId="0" xfId="0" applyFont="1" applyBorder="1" applyAlignment="1">
      <alignment vertical="center"/>
    </xf>
    <xf numFmtId="0" fontId="27" fillId="0" borderId="0" xfId="0" applyFont="1" applyBorder="1" applyAlignment="1">
      <alignment vertical="top"/>
    </xf>
    <xf numFmtId="0" fontId="30" fillId="0" borderId="0" xfId="0" applyFont="1" applyBorder="1" applyAlignment="1">
      <alignment horizontal="center" vertical="top" wrapText="1"/>
    </xf>
    <xf numFmtId="169" fontId="29" fillId="0" borderId="0" xfId="0" applyNumberFormat="1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43" fontId="30" fillId="0" borderId="0" xfId="0" applyNumberFormat="1" applyFont="1" applyBorder="1" applyAlignment="1">
      <alignment horizontal="center" vertical="top" wrapText="1"/>
    </xf>
    <xf numFmtId="9" fontId="30" fillId="0" borderId="0" xfId="0" applyNumberFormat="1" applyFont="1" applyBorder="1" applyAlignment="1">
      <alignment horizontal="center" vertical="top" wrapText="1"/>
    </xf>
    <xf numFmtId="167" fontId="30" fillId="0" borderId="0" xfId="0" applyNumberFormat="1" applyFont="1" applyBorder="1" applyAlignment="1">
      <alignment horizontal="center" vertical="top" wrapText="1"/>
    </xf>
    <xf numFmtId="170" fontId="31" fillId="0" borderId="0" xfId="0" applyNumberFormat="1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 wrapText="1"/>
    </xf>
    <xf numFmtId="43" fontId="32" fillId="0" borderId="0" xfId="0" applyNumberFormat="1" applyFont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top" wrapText="1"/>
    </xf>
    <xf numFmtId="0" fontId="27" fillId="0" borderId="0" xfId="0" applyFont="1" applyBorder="1"/>
    <xf numFmtId="0" fontId="27" fillId="0" borderId="0" xfId="0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center" wrapText="1"/>
    </xf>
    <xf numFmtId="167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9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top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167" fontId="25" fillId="0" borderId="0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3" fontId="24" fillId="0" borderId="0" xfId="0" applyNumberFormat="1" applyFont="1"/>
    <xf numFmtId="0" fontId="20" fillId="0" borderId="0" xfId="0" applyFont="1" applyBorder="1" applyAlignment="1">
      <alignment vertical="center"/>
    </xf>
    <xf numFmtId="167" fontId="20" fillId="0" borderId="0" xfId="0" applyNumberFormat="1" applyFont="1" applyBorder="1"/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1" fontId="21" fillId="0" borderId="0" xfId="0" applyNumberFormat="1" applyFont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43" fontId="35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/>
    <xf numFmtId="0" fontId="20" fillId="0" borderId="0" xfId="0" applyFont="1" applyBorder="1"/>
    <xf numFmtId="166" fontId="21" fillId="0" borderId="0" xfId="0" applyNumberFormat="1" applyFont="1" applyFill="1" applyBorder="1" applyAlignment="1">
      <alignment horizontal="left" vertical="center" wrapText="1"/>
    </xf>
    <xf numFmtId="0" fontId="17" fillId="0" borderId="0" xfId="1" applyFont="1"/>
    <xf numFmtId="0" fontId="38" fillId="0" borderId="0" xfId="1" applyFont="1" applyAlignment="1">
      <alignment horizontal="center"/>
    </xf>
    <xf numFmtId="43" fontId="17" fillId="0" borderId="3" xfId="4" applyFont="1" applyBorder="1" applyAlignment="1">
      <alignment horizontal="right"/>
    </xf>
    <xf numFmtId="166" fontId="38" fillId="0" borderId="2" xfId="2" applyNumberFormat="1" applyFont="1" applyBorder="1" applyAlignment="1">
      <alignment horizontal="right"/>
    </xf>
    <xf numFmtId="166" fontId="17" fillId="0" borderId="0" xfId="2" applyNumberFormat="1" applyFont="1" applyBorder="1" applyAlignment="1">
      <alignment horizontal="right"/>
    </xf>
    <xf numFmtId="0" fontId="38" fillId="0" borderId="0" xfId="1" applyFont="1" applyFill="1"/>
    <xf numFmtId="0" fontId="17" fillId="0" borderId="0" xfId="1" applyFont="1" applyFill="1"/>
    <xf numFmtId="0" fontId="38" fillId="0" borderId="0" xfId="1" applyFont="1" applyFill="1" applyAlignment="1">
      <alignment horizontal="center"/>
    </xf>
    <xf numFmtId="166" fontId="17" fillId="0" borderId="3" xfId="2" applyNumberFormat="1" applyFont="1" applyFill="1" applyBorder="1" applyAlignment="1">
      <alignment horizontal="right"/>
    </xf>
    <xf numFmtId="166" fontId="38" fillId="0" borderId="0" xfId="2" applyNumberFormat="1" applyFont="1" applyFill="1" applyBorder="1" applyAlignment="1">
      <alignment horizontal="right"/>
    </xf>
    <xf numFmtId="166" fontId="17" fillId="0" borderId="0" xfId="2" applyNumberFormat="1" applyFont="1" applyFill="1" applyBorder="1" applyAlignment="1">
      <alignment horizontal="right"/>
    </xf>
    <xf numFmtId="166" fontId="51" fillId="0" borderId="0" xfId="2" applyNumberFormat="1" applyFont="1" applyFill="1" applyBorder="1" applyAlignment="1">
      <alignment horizontal="right"/>
    </xf>
    <xf numFmtId="0" fontId="17" fillId="0" borderId="1" xfId="1" applyFont="1" applyBorder="1"/>
    <xf numFmtId="0" fontId="38" fillId="0" borderId="1" xfId="1" applyFont="1" applyBorder="1" applyAlignment="1">
      <alignment horizontal="center"/>
    </xf>
    <xf numFmtId="0" fontId="38" fillId="0" borderId="1" xfId="1" applyFont="1" applyBorder="1" applyAlignment="1">
      <alignment horizontal="center" wrapText="1"/>
    </xf>
    <xf numFmtId="0" fontId="38" fillId="0" borderId="1" xfId="1" applyFont="1" applyBorder="1" applyAlignment="1">
      <alignment wrapText="1"/>
    </xf>
    <xf numFmtId="165" fontId="38" fillId="0" borderId="1" xfId="2" applyFont="1" applyBorder="1" applyAlignment="1"/>
    <xf numFmtId="165" fontId="38" fillId="0" borderId="1" xfId="2" applyFont="1" applyBorder="1"/>
    <xf numFmtId="0" fontId="17" fillId="0" borderId="1" xfId="1" applyFont="1" applyFill="1" applyBorder="1"/>
    <xf numFmtId="165" fontId="17" fillId="0" borderId="1" xfId="2" applyFont="1" applyFill="1" applyBorder="1"/>
    <xf numFmtId="165" fontId="38" fillId="0" borderId="1" xfId="2" applyFont="1" applyFill="1" applyBorder="1"/>
    <xf numFmtId="165" fontId="17" fillId="0" borderId="1" xfId="2" applyFont="1" applyBorder="1"/>
    <xf numFmtId="0" fontId="38" fillId="4" borderId="1" xfId="1" applyFont="1" applyFill="1" applyBorder="1" applyAlignment="1">
      <alignment wrapText="1"/>
    </xf>
    <xf numFmtId="165" fontId="38" fillId="4" borderId="1" xfId="2" applyFont="1" applyFill="1" applyBorder="1"/>
    <xf numFmtId="165" fontId="17" fillId="0" borderId="0" xfId="2" applyFont="1"/>
    <xf numFmtId="165" fontId="38" fillId="0" borderId="0" xfId="2" applyFont="1" applyFill="1" applyBorder="1"/>
    <xf numFmtId="166" fontId="38" fillId="0" borderId="2" xfId="2" applyNumberFormat="1" applyFont="1" applyFill="1" applyBorder="1" applyAlignment="1">
      <alignment horizontal="right"/>
    </xf>
    <xf numFmtId="166" fontId="38" fillId="0" borderId="0" xfId="2" applyNumberFormat="1" applyFont="1" applyBorder="1" applyAlignment="1">
      <alignment horizontal="right"/>
    </xf>
    <xf numFmtId="0" fontId="17" fillId="4" borderId="0" xfId="1" applyFont="1" applyFill="1"/>
    <xf numFmtId="0" fontId="38" fillId="0" borderId="0" xfId="1" applyFont="1" applyAlignment="1">
      <alignment horizontal="right"/>
    </xf>
    <xf numFmtId="3" fontId="17" fillId="0" borderId="0" xfId="1" applyNumberFormat="1" applyFont="1"/>
    <xf numFmtId="0" fontId="50" fillId="0" borderId="0" xfId="1" applyFont="1" applyFill="1"/>
    <xf numFmtId="0" fontId="17" fillId="0" borderId="0" xfId="1" applyFont="1" applyAlignment="1">
      <alignment horizontal="right"/>
    </xf>
    <xf numFmtId="0" fontId="38" fillId="0" borderId="0" xfId="1" applyFont="1" applyBorder="1"/>
    <xf numFmtId="3" fontId="17" fillId="0" borderId="0" xfId="1" applyNumberFormat="1" applyFont="1" applyAlignment="1">
      <alignment horizontal="right"/>
    </xf>
    <xf numFmtId="0" fontId="17" fillId="0" borderId="0" xfId="1" applyFont="1" applyAlignment="1">
      <alignment horizontal="left" wrapText="1"/>
    </xf>
    <xf numFmtId="9" fontId="17" fillId="0" borderId="0" xfId="3" applyFont="1" applyAlignment="1">
      <alignment horizontal="center"/>
    </xf>
    <xf numFmtId="166" fontId="17" fillId="0" borderId="0" xfId="1" applyNumberFormat="1" applyFont="1"/>
    <xf numFmtId="172" fontId="17" fillId="0" borderId="0" xfId="2" applyNumberFormat="1" applyFont="1"/>
    <xf numFmtId="43" fontId="17" fillId="0" borderId="0" xfId="2" applyNumberFormat="1" applyFont="1" applyBorder="1" applyAlignment="1">
      <alignment horizontal="right"/>
    </xf>
    <xf numFmtId="0" fontId="17" fillId="0" borderId="0" xfId="1" applyFont="1" applyAlignment="1">
      <alignment horizontal="left"/>
    </xf>
    <xf numFmtId="43" fontId="38" fillId="0" borderId="2" xfId="2" applyNumberFormat="1" applyFont="1" applyFill="1" applyBorder="1" applyAlignment="1">
      <alignment horizontal="right"/>
    </xf>
    <xf numFmtId="43" fontId="43" fillId="0" borderId="0" xfId="2" applyNumberFormat="1" applyFont="1"/>
    <xf numFmtId="0" fontId="38" fillId="4" borderId="0" xfId="1" applyFont="1" applyFill="1"/>
    <xf numFmtId="171" fontId="38" fillId="0" borderId="0" xfId="2" applyNumberFormat="1" applyFont="1" applyBorder="1"/>
    <xf numFmtId="0" fontId="17" fillId="0" borderId="0" xfId="1" applyFont="1" applyBorder="1"/>
    <xf numFmtId="0" fontId="21" fillId="0" borderId="0" xfId="0" applyFont="1" applyFill="1" applyBorder="1" applyAlignment="1">
      <alignment vertical="center"/>
    </xf>
    <xf numFmtId="0" fontId="20" fillId="0" borderId="0" xfId="0" applyFont="1" applyAlignment="1"/>
    <xf numFmtId="166" fontId="21" fillId="0" borderId="0" xfId="0" applyNumberFormat="1" applyFont="1" applyBorder="1" applyAlignment="1">
      <alignment horizontal="center" vertical="center"/>
    </xf>
    <xf numFmtId="0" fontId="0" fillId="0" borderId="0" xfId="0" applyAlignment="1"/>
    <xf numFmtId="165" fontId="16" fillId="0" borderId="1" xfId="2" applyFont="1" applyBorder="1"/>
    <xf numFmtId="165" fontId="16" fillId="0" borderId="1" xfId="2" applyFont="1" applyFill="1" applyBorder="1"/>
    <xf numFmtId="165" fontId="16" fillId="0" borderId="1" xfId="2" applyFont="1" applyFill="1" applyBorder="1" applyAlignment="1">
      <alignment horizontal="left" indent="1"/>
    </xf>
    <xf numFmtId="165" fontId="16" fillId="4" borderId="1" xfId="2" applyFont="1" applyFill="1" applyBorder="1"/>
    <xf numFmtId="0" fontId="38" fillId="0" borderId="0" xfId="1" applyFont="1" applyAlignment="1">
      <alignment horizontal="center" vertical="center"/>
    </xf>
    <xf numFmtId="0" fontId="38" fillId="0" borderId="7" xfId="1" applyFont="1" applyBorder="1"/>
    <xf numFmtId="0" fontId="40" fillId="0" borderId="0" xfId="1" applyFont="1" applyAlignment="1">
      <alignment horizontal="center"/>
    </xf>
    <xf numFmtId="3" fontId="17" fillId="0" borderId="0" xfId="1" applyNumberFormat="1" applyFont="1" applyBorder="1" applyAlignment="1"/>
    <xf numFmtId="0" fontId="17" fillId="0" borderId="0" xfId="1" applyFont="1" applyAlignment="1">
      <alignment wrapText="1"/>
    </xf>
    <xf numFmtId="0" fontId="16" fillId="0" borderId="0" xfId="1" applyFont="1" applyAlignment="1">
      <alignment horizontal="left" wrapText="1"/>
    </xf>
    <xf numFmtId="0" fontId="17" fillId="0" borderId="0" xfId="1" applyFont="1" applyAlignment="1"/>
    <xf numFmtId="43" fontId="17" fillId="0" borderId="0" xfId="4" applyFont="1"/>
    <xf numFmtId="43" fontId="17" fillId="0" borderId="0" xfId="4" applyFont="1" applyFill="1"/>
    <xf numFmtId="43" fontId="17" fillId="0" borderId="0" xfId="4" applyFont="1" applyBorder="1" applyAlignment="1">
      <alignment horizontal="right"/>
    </xf>
    <xf numFmtId="43" fontId="17" fillId="0" borderId="0" xfId="4" applyFont="1" applyFill="1" applyBorder="1" applyAlignment="1">
      <alignment horizontal="right"/>
    </xf>
    <xf numFmtId="0" fontId="17" fillId="0" borderId="0" xfId="1" applyFont="1" applyFill="1" applyAlignment="1">
      <alignment wrapText="1"/>
    </xf>
    <xf numFmtId="4" fontId="38" fillId="0" borderId="0" xfId="1" applyNumberFormat="1" applyFont="1" applyBorder="1"/>
    <xf numFmtId="43" fontId="17" fillId="0" borderId="0" xfId="4" applyFont="1" applyAlignment="1">
      <alignment horizontal="right"/>
    </xf>
    <xf numFmtId="43" fontId="38" fillId="0" borderId="2" xfId="4" applyFont="1" applyBorder="1" applyAlignment="1">
      <alignment horizontal="right"/>
    </xf>
    <xf numFmtId="43" fontId="16" fillId="0" borderId="0" xfId="4" applyFont="1" applyAlignment="1">
      <alignment horizontal="center"/>
    </xf>
    <xf numFmtId="0" fontId="17" fillId="0" borderId="0" xfId="1" applyFont="1" applyBorder="1" applyAlignment="1">
      <alignment horizontal="right"/>
    </xf>
    <xf numFmtId="166" fontId="17" fillId="0" borderId="2" xfId="2" applyNumberFormat="1" applyFont="1" applyFill="1" applyBorder="1" applyAlignment="1">
      <alignment horizontal="right"/>
    </xf>
    <xf numFmtId="43" fontId="52" fillId="0" borderId="0" xfId="0" applyNumberFormat="1" applyFont="1" applyFill="1" applyBorder="1" applyAlignment="1">
      <alignment horizontal="center" vertical="top" wrapText="1"/>
    </xf>
    <xf numFmtId="43" fontId="38" fillId="0" borderId="7" xfId="4" applyFont="1" applyFill="1" applyBorder="1" applyAlignment="1">
      <alignment horizontal="right"/>
    </xf>
    <xf numFmtId="43" fontId="16" fillId="0" borderId="3" xfId="4" applyFont="1" applyFill="1" applyBorder="1" applyAlignment="1">
      <alignment horizontal="right"/>
    </xf>
    <xf numFmtId="4" fontId="38" fillId="0" borderId="7" xfId="1" applyNumberFormat="1" applyFont="1" applyBorder="1"/>
    <xf numFmtId="4" fontId="16" fillId="0" borderId="3" xfId="1" applyNumberFormat="1" applyFont="1" applyBorder="1" applyAlignment="1">
      <alignment horizontal="right"/>
    </xf>
    <xf numFmtId="165" fontId="54" fillId="0" borderId="0" xfId="2" applyFont="1"/>
    <xf numFmtId="0" fontId="55" fillId="0" borderId="0" xfId="1" applyFont="1"/>
    <xf numFmtId="165" fontId="19" fillId="0" borderId="0" xfId="2"/>
    <xf numFmtId="3" fontId="19" fillId="0" borderId="0" xfId="1" applyNumberFormat="1"/>
    <xf numFmtId="165" fontId="57" fillId="0" borderId="0" xfId="2" applyFont="1"/>
    <xf numFmtId="0" fontId="56" fillId="0" borderId="0" xfId="1" applyFont="1"/>
    <xf numFmtId="0" fontId="15" fillId="0" borderId="0" xfId="1" applyFont="1"/>
    <xf numFmtId="2" fontId="32" fillId="0" borderId="0" xfId="0" applyNumberFormat="1" applyFont="1" applyBorder="1" applyAlignment="1">
      <alignment horizontal="right"/>
    </xf>
    <xf numFmtId="2" fontId="27" fillId="0" borderId="0" xfId="0" applyNumberFormat="1" applyFont="1" applyBorder="1" applyAlignment="1">
      <alignment horizontal="right"/>
    </xf>
    <xf numFmtId="2" fontId="30" fillId="0" borderId="0" xfId="0" applyNumberFormat="1" applyFont="1" applyBorder="1" applyAlignment="1">
      <alignment horizontal="center" vertical="center" wrapText="1"/>
    </xf>
    <xf numFmtId="2" fontId="27" fillId="0" borderId="0" xfId="0" applyNumberFormat="1" applyFont="1"/>
    <xf numFmtId="2" fontId="32" fillId="4" borderId="0" xfId="0" applyNumberFormat="1" applyFont="1" applyFill="1" applyBorder="1" applyAlignment="1">
      <alignment horizontal="right" vertical="top" wrapText="1"/>
    </xf>
    <xf numFmtId="2" fontId="58" fillId="4" borderId="0" xfId="0" applyNumberFormat="1" applyFont="1" applyFill="1" applyBorder="1" applyAlignment="1">
      <alignment horizontal="right" vertical="center"/>
    </xf>
    <xf numFmtId="0" fontId="14" fillId="0" borderId="0" xfId="1" applyFont="1"/>
    <xf numFmtId="0" fontId="14" fillId="0" borderId="0" xfId="1" applyFont="1" applyFill="1"/>
    <xf numFmtId="0" fontId="14" fillId="4" borderId="0" xfId="1" applyFont="1" applyFill="1"/>
    <xf numFmtId="4" fontId="30" fillId="0" borderId="0" xfId="0" applyNumberFormat="1" applyFont="1" applyBorder="1" applyAlignment="1">
      <alignment horizontal="center" vertical="top"/>
    </xf>
    <xf numFmtId="164" fontId="32" fillId="0" borderId="0" xfId="0" applyNumberFormat="1" applyFont="1" applyBorder="1" applyAlignment="1">
      <alignment horizontal="center" vertical="top" wrapText="1"/>
    </xf>
    <xf numFmtId="164" fontId="32" fillId="0" borderId="0" xfId="0" applyNumberFormat="1" applyFont="1" applyBorder="1" applyAlignment="1">
      <alignment horizontal="right"/>
    </xf>
    <xf numFmtId="164" fontId="27" fillId="0" borderId="0" xfId="0" applyNumberFormat="1" applyFont="1"/>
    <xf numFmtId="167" fontId="60" fillId="0" borderId="0" xfId="0" applyNumberFormat="1" applyFont="1" applyBorder="1" applyAlignment="1">
      <alignment horizontal="center" vertical="center" wrapText="1"/>
    </xf>
    <xf numFmtId="0" fontId="59" fillId="5" borderId="0" xfId="5"/>
    <xf numFmtId="3" fontId="21" fillId="0" borderId="0" xfId="0" applyNumberFormat="1" applyFont="1" applyBorder="1" applyAlignment="1">
      <alignment horizontal="right" vertical="center" wrapText="1"/>
    </xf>
    <xf numFmtId="2" fontId="17" fillId="0" borderId="0" xfId="1" applyNumberFormat="1" applyFont="1"/>
    <xf numFmtId="0" fontId="13" fillId="0" borderId="0" xfId="1" applyFont="1"/>
    <xf numFmtId="0" fontId="38" fillId="0" borderId="0" xfId="2" applyNumberFormat="1" applyFont="1" applyBorder="1" applyAlignment="1">
      <alignment horizontal="right"/>
    </xf>
    <xf numFmtId="0" fontId="17" fillId="0" borderId="3" xfId="1" applyFont="1" applyBorder="1"/>
    <xf numFmtId="0" fontId="11" fillId="0" borderId="0" xfId="1" applyFont="1"/>
    <xf numFmtId="43" fontId="16" fillId="0" borderId="0" xfId="4" applyFont="1" applyBorder="1" applyAlignment="1">
      <alignment horizontal="center"/>
    </xf>
    <xf numFmtId="166" fontId="19" fillId="0" borderId="0" xfId="1" applyNumberFormat="1"/>
    <xf numFmtId="43" fontId="11" fillId="0" borderId="0" xfId="4" applyFont="1" applyBorder="1" applyAlignment="1">
      <alignment horizontal="right"/>
    </xf>
    <xf numFmtId="0" fontId="11" fillId="4" borderId="9" xfId="1" applyFont="1" applyFill="1" applyBorder="1"/>
    <xf numFmtId="0" fontId="17" fillId="0" borderId="9" xfId="1" applyFont="1" applyBorder="1"/>
    <xf numFmtId="43" fontId="16" fillId="0" borderId="9" xfId="4" applyFont="1" applyBorder="1" applyAlignment="1">
      <alignment horizontal="center"/>
    </xf>
    <xf numFmtId="0" fontId="17" fillId="4" borderId="9" xfId="1" applyFont="1" applyFill="1" applyBorder="1"/>
    <xf numFmtId="43" fontId="43" fillId="0" borderId="10" xfId="2" applyNumberFormat="1" applyFont="1" applyBorder="1"/>
    <xf numFmtId="0" fontId="17" fillId="4" borderId="9" xfId="1" applyFont="1" applyFill="1" applyBorder="1" applyAlignment="1">
      <alignment horizontal="right"/>
    </xf>
    <xf numFmtId="0" fontId="17" fillId="0" borderId="9" xfId="1" applyFont="1" applyBorder="1" applyAlignment="1">
      <alignment horizontal="right"/>
    </xf>
    <xf numFmtId="0" fontId="38" fillId="4" borderId="9" xfId="1" applyFont="1" applyFill="1" applyBorder="1"/>
    <xf numFmtId="0" fontId="38" fillId="4" borderId="9" xfId="1" applyFont="1" applyFill="1" applyBorder="1" applyAlignment="1"/>
    <xf numFmtId="0" fontId="38" fillId="4" borderId="9" xfId="1" applyFont="1" applyFill="1" applyBorder="1" applyAlignment="1">
      <alignment horizontal="center"/>
    </xf>
    <xf numFmtId="43" fontId="17" fillId="0" borderId="9" xfId="4" applyFont="1" applyBorder="1" applyAlignment="1">
      <alignment horizontal="right"/>
    </xf>
    <xf numFmtId="0" fontId="38" fillId="0" borderId="9" xfId="1" applyFont="1" applyBorder="1" applyAlignment="1">
      <alignment horizontal="center" wrapText="1"/>
    </xf>
    <xf numFmtId="0" fontId="38" fillId="0" borderId="9" xfId="1" applyFont="1" applyBorder="1"/>
    <xf numFmtId="171" fontId="38" fillId="0" borderId="9" xfId="2" applyNumberFormat="1" applyFont="1" applyBorder="1"/>
    <xf numFmtId="0" fontId="10" fillId="0" borderId="0" xfId="1" applyFont="1"/>
    <xf numFmtId="0" fontId="20" fillId="0" borderId="9" xfId="0" applyFont="1" applyBorder="1"/>
    <xf numFmtId="166" fontId="21" fillId="4" borderId="9" xfId="0" applyNumberFormat="1" applyFont="1" applyFill="1" applyBorder="1" applyAlignment="1">
      <alignment horizontal="center" vertical="center" wrapText="1"/>
    </xf>
    <xf numFmtId="166" fontId="23" fillId="4" borderId="9" xfId="0" applyNumberFormat="1" applyFont="1" applyFill="1" applyBorder="1" applyAlignment="1">
      <alignment horizontal="center" vertical="center" wrapText="1"/>
    </xf>
    <xf numFmtId="166" fontId="25" fillId="4" borderId="9" xfId="0" applyNumberFormat="1" applyFont="1" applyFill="1" applyBorder="1" applyAlignment="1">
      <alignment horizontal="center" vertical="center" wrapText="1"/>
    </xf>
    <xf numFmtId="166" fontId="26" fillId="4" borderId="9" xfId="0" applyNumberFormat="1" applyFont="1" applyFill="1" applyBorder="1" applyAlignment="1">
      <alignment horizontal="center" vertical="center" wrapText="1"/>
    </xf>
    <xf numFmtId="0" fontId="20" fillId="4" borderId="9" xfId="0" applyFont="1" applyFill="1" applyBorder="1"/>
    <xf numFmtId="43" fontId="37" fillId="4" borderId="9" xfId="0" applyNumberFormat="1" applyFont="1" applyFill="1" applyBorder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23" fillId="4" borderId="9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43" fontId="37" fillId="0" borderId="9" xfId="0" applyNumberFormat="1" applyFont="1" applyFill="1" applyBorder="1" applyAlignment="1">
      <alignment horizontal="center" vertical="center"/>
    </xf>
    <xf numFmtId="0" fontId="34" fillId="0" borderId="0" xfId="0" applyFont="1" applyFill="1" applyBorder="1"/>
    <xf numFmtId="167" fontId="34" fillId="0" borderId="0" xfId="0" applyNumberFormat="1" applyFont="1" applyFill="1"/>
    <xf numFmtId="43" fontId="34" fillId="4" borderId="9" xfId="0" applyNumberFormat="1" applyFont="1" applyFill="1" applyBorder="1"/>
    <xf numFmtId="164" fontId="27" fillId="0" borderId="9" xfId="0" applyNumberFormat="1" applyFont="1" applyBorder="1" applyAlignment="1">
      <alignment horizontal="right"/>
    </xf>
    <xf numFmtId="164" fontId="32" fillId="4" borderId="9" xfId="0" applyNumberFormat="1" applyFont="1" applyFill="1" applyBorder="1" applyAlignment="1">
      <alignment horizontal="right" vertical="top" wrapText="1"/>
    </xf>
    <xf numFmtId="164" fontId="32" fillId="4" borderId="9" xfId="0" applyNumberFormat="1" applyFont="1" applyFill="1" applyBorder="1" applyAlignment="1">
      <alignment horizontal="center" vertical="top" wrapText="1"/>
    </xf>
    <xf numFmtId="166" fontId="22" fillId="0" borderId="13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166" fontId="22" fillId="4" borderId="2" xfId="0" applyNumberFormat="1" applyFont="1" applyFill="1" applyBorder="1" applyAlignment="1">
      <alignment horizontal="center" vertical="center" wrapText="1"/>
    </xf>
    <xf numFmtId="43" fontId="30" fillId="0" borderId="2" xfId="0" applyNumberFormat="1" applyFont="1" applyBorder="1" applyAlignment="1">
      <alignment horizontal="center" vertical="center" wrapText="1"/>
    </xf>
    <xf numFmtId="43" fontId="34" fillId="4" borderId="15" xfId="0" applyNumberFormat="1" applyFont="1" applyFill="1" applyBorder="1"/>
    <xf numFmtId="43" fontId="35" fillId="4" borderId="16" xfId="0" applyNumberFormat="1" applyFont="1" applyFill="1" applyBorder="1" applyAlignment="1">
      <alignment horizontal="center" vertical="center"/>
    </xf>
    <xf numFmtId="43" fontId="35" fillId="0" borderId="2" xfId="0" applyNumberFormat="1" applyFont="1" applyBorder="1" applyAlignment="1">
      <alignment horizontal="center" vertical="center"/>
    </xf>
    <xf numFmtId="43" fontId="34" fillId="4" borderId="17" xfId="0" applyNumberFormat="1" applyFont="1" applyFill="1" applyBorder="1"/>
    <xf numFmtId="166" fontId="23" fillId="4" borderId="10" xfId="0" applyNumberFormat="1" applyFont="1" applyFill="1" applyBorder="1" applyAlignment="1">
      <alignment horizontal="center" vertical="center" wrapText="1"/>
    </xf>
    <xf numFmtId="166" fontId="25" fillId="4" borderId="14" xfId="0" applyNumberFormat="1" applyFont="1" applyFill="1" applyBorder="1" applyAlignment="1">
      <alignment horizontal="center" vertical="center" wrapText="1"/>
    </xf>
    <xf numFmtId="166" fontId="25" fillId="4" borderId="10" xfId="0" applyNumberFormat="1" applyFont="1" applyFill="1" applyBorder="1" applyAlignment="1">
      <alignment horizontal="center" vertical="center" wrapText="1"/>
    </xf>
    <xf numFmtId="166" fontId="25" fillId="4" borderId="15" xfId="0" applyNumberFormat="1" applyFont="1" applyFill="1" applyBorder="1" applyAlignment="1">
      <alignment horizontal="center" vertical="center" wrapText="1"/>
    </xf>
    <xf numFmtId="166" fontId="22" fillId="0" borderId="18" xfId="0" applyNumberFormat="1" applyFont="1" applyBorder="1" applyAlignment="1">
      <alignment horizontal="center" vertical="center" wrapText="1"/>
    </xf>
    <xf numFmtId="166" fontId="20" fillId="0" borderId="19" xfId="0" applyNumberFormat="1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166" fontId="21" fillId="0" borderId="9" xfId="0" applyNumberFormat="1" applyFont="1" applyBorder="1" applyAlignment="1">
      <alignment horizontal="center" vertical="center" wrapText="1"/>
    </xf>
    <xf numFmtId="166" fontId="21" fillId="0" borderId="9" xfId="0" applyNumberFormat="1" applyFont="1" applyFill="1" applyBorder="1" applyAlignment="1">
      <alignment horizontal="center" vertical="center" wrapText="1"/>
    </xf>
    <xf numFmtId="166" fontId="21" fillId="0" borderId="2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4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30" fillId="0" borderId="0" xfId="0" applyNumberFormat="1" applyFont="1" applyBorder="1" applyAlignment="1">
      <alignment horizontal="center" vertical="top" wrapText="1"/>
    </xf>
    <xf numFmtId="0" fontId="32" fillId="0" borderId="0" xfId="0" applyNumberFormat="1" applyFont="1" applyBorder="1" applyAlignment="1">
      <alignment horizontal="center" vertical="top" wrapText="1"/>
    </xf>
    <xf numFmtId="3" fontId="32" fillId="0" borderId="0" xfId="0" applyNumberFormat="1" applyFont="1" applyBorder="1" applyAlignment="1">
      <alignment horizontal="right" vertical="top" wrapText="1"/>
    </xf>
    <xf numFmtId="0" fontId="32" fillId="0" borderId="0" xfId="0" applyNumberFormat="1" applyFont="1" applyBorder="1" applyAlignment="1">
      <alignment horizontal="right" vertical="top" wrapText="1"/>
    </xf>
    <xf numFmtId="164" fontId="32" fillId="0" borderId="0" xfId="0" applyNumberFormat="1" applyFont="1" applyBorder="1" applyAlignment="1">
      <alignment horizontal="right" vertical="top" wrapText="1"/>
    </xf>
    <xf numFmtId="43" fontId="30" fillId="0" borderId="2" xfId="0" applyNumberFormat="1" applyFont="1" applyBorder="1" applyAlignment="1">
      <alignment horizontal="right" vertical="center" wrapText="1"/>
    </xf>
    <xf numFmtId="164" fontId="58" fillId="4" borderId="9" xfId="0" applyNumberFormat="1" applyFont="1" applyFill="1" applyBorder="1" applyAlignment="1">
      <alignment horizontal="right" vertical="center"/>
    </xf>
    <xf numFmtId="0" fontId="20" fillId="4" borderId="10" xfId="0" applyFont="1" applyFill="1" applyBorder="1"/>
    <xf numFmtId="166" fontId="21" fillId="4" borderId="11" xfId="0" applyNumberFormat="1" applyFont="1" applyFill="1" applyBorder="1" applyAlignment="1">
      <alignment horizontal="center" vertical="center" wrapText="1"/>
    </xf>
    <xf numFmtId="0" fontId="38" fillId="0" borderId="0" xfId="1" applyFont="1" applyFill="1" applyAlignment="1">
      <alignment horizontal="right"/>
    </xf>
    <xf numFmtId="0" fontId="17" fillId="0" borderId="0" xfId="1" applyFont="1" applyFill="1" applyAlignment="1">
      <alignment horizontal="right"/>
    </xf>
    <xf numFmtId="43" fontId="17" fillId="0" borderId="3" xfId="4" applyFont="1" applyFill="1" applyBorder="1" applyAlignment="1">
      <alignment horizontal="right"/>
    </xf>
    <xf numFmtId="43" fontId="17" fillId="0" borderId="10" xfId="4" applyFont="1" applyBorder="1" applyAlignment="1">
      <alignment horizontal="right"/>
    </xf>
    <xf numFmtId="171" fontId="38" fillId="0" borderId="15" xfId="2" applyNumberFormat="1" applyFont="1" applyBorder="1"/>
    <xf numFmtId="171" fontId="38" fillId="4" borderId="14" xfId="2" applyNumberFormat="1" applyFont="1" applyFill="1" applyBorder="1"/>
    <xf numFmtId="0" fontId="59" fillId="4" borderId="0" xfId="5" applyFill="1"/>
    <xf numFmtId="166" fontId="24" fillId="0" borderId="0" xfId="0" applyNumberFormat="1" applyFont="1"/>
    <xf numFmtId="4" fontId="20" fillId="0" borderId="0" xfId="0" applyNumberFormat="1" applyFont="1"/>
    <xf numFmtId="166" fontId="23" fillId="4" borderId="21" xfId="0" applyNumberFormat="1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vertical="center" wrapText="1"/>
    </xf>
    <xf numFmtId="0" fontId="20" fillId="0" borderId="22" xfId="0" applyFont="1" applyBorder="1"/>
    <xf numFmtId="0" fontId="0" fillId="0" borderId="22" xfId="0" applyBorder="1"/>
    <xf numFmtId="0" fontId="25" fillId="4" borderId="20" xfId="0" applyFont="1" applyFill="1" applyBorder="1" applyAlignment="1">
      <alignment vertical="center" wrapText="1"/>
    </xf>
    <xf numFmtId="0" fontId="23" fillId="0" borderId="22" xfId="0" applyFont="1" applyBorder="1" applyAlignment="1">
      <alignment horizontal="left" vertical="center" wrapText="1"/>
    </xf>
    <xf numFmtId="43" fontId="20" fillId="0" borderId="23" xfId="0" applyNumberFormat="1" applyFont="1" applyBorder="1"/>
    <xf numFmtId="166" fontId="25" fillId="4" borderId="24" xfId="0" applyNumberFormat="1" applyFont="1" applyFill="1" applyBorder="1" applyAlignment="1">
      <alignment horizontal="center" vertical="center" wrapText="1"/>
    </xf>
    <xf numFmtId="166" fontId="25" fillId="4" borderId="25" xfId="0" applyNumberFormat="1" applyFont="1" applyFill="1" applyBorder="1" applyAlignment="1">
      <alignment horizontal="center" vertical="center" wrapText="1"/>
    </xf>
    <xf numFmtId="0" fontId="24" fillId="4" borderId="26" xfId="0" applyFont="1" applyFill="1" applyBorder="1"/>
    <xf numFmtId="0" fontId="23" fillId="4" borderId="20" xfId="0" applyFont="1" applyFill="1" applyBorder="1" applyAlignment="1">
      <alignment horizontal="left" vertical="center" wrapText="1"/>
    </xf>
    <xf numFmtId="0" fontId="25" fillId="0" borderId="23" xfId="0" applyFont="1" applyBorder="1" applyAlignment="1">
      <alignment vertical="center" wrapText="1"/>
    </xf>
    <xf numFmtId="43" fontId="25" fillId="4" borderId="27" xfId="0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 wrapText="1"/>
    </xf>
    <xf numFmtId="0" fontId="63" fillId="0" borderId="3" xfId="0" applyFont="1" applyBorder="1" applyAlignment="1">
      <alignment vertical="center" wrapText="1"/>
    </xf>
    <xf numFmtId="166" fontId="0" fillId="0" borderId="0" xfId="0" applyNumberFormat="1"/>
    <xf numFmtId="43" fontId="30" fillId="0" borderId="0" xfId="0" applyNumberFormat="1" applyFont="1" applyBorder="1" applyAlignment="1">
      <alignment horizontal="center" vertical="center" wrapText="1"/>
    </xf>
    <xf numFmtId="43" fontId="30" fillId="0" borderId="0" xfId="0" applyNumberFormat="1" applyFont="1" applyBorder="1" applyAlignment="1">
      <alignment horizontal="right" vertical="center" wrapText="1"/>
    </xf>
    <xf numFmtId="166" fontId="21" fillId="0" borderId="10" xfId="0" applyNumberFormat="1" applyFont="1" applyFill="1" applyBorder="1" applyAlignment="1">
      <alignment horizontal="center" vertical="center" wrapText="1"/>
    </xf>
    <xf numFmtId="166" fontId="22" fillId="0" borderId="14" xfId="0" applyNumberFormat="1" applyFont="1" applyBorder="1" applyAlignment="1">
      <alignment horizontal="center" vertical="center" wrapText="1"/>
    </xf>
    <xf numFmtId="43" fontId="38" fillId="0" borderId="0" xfId="4" applyFont="1" applyFill="1" applyBorder="1" applyAlignment="1">
      <alignment horizontal="right"/>
    </xf>
    <xf numFmtId="43" fontId="38" fillId="0" borderId="0" xfId="4" applyFont="1" applyBorder="1" applyAlignment="1">
      <alignment horizontal="right"/>
    </xf>
    <xf numFmtId="3" fontId="38" fillId="0" borderId="0" xfId="1" applyNumberFormat="1" applyFont="1" applyBorder="1"/>
    <xf numFmtId="0" fontId="8" fillId="0" borderId="0" xfId="1" applyFont="1" applyAlignment="1"/>
    <xf numFmtId="3" fontId="38" fillId="0" borderId="0" xfId="1" applyNumberFormat="1" applyFont="1" applyBorder="1" applyAlignment="1"/>
    <xf numFmtId="43" fontId="38" fillId="0" borderId="0" xfId="1" applyNumberFormat="1" applyFont="1" applyBorder="1"/>
    <xf numFmtId="166" fontId="38" fillId="0" borderId="2" xfId="1" applyNumberFormat="1" applyFont="1" applyFill="1" applyBorder="1"/>
    <xf numFmtId="43" fontId="40" fillId="0" borderId="0" xfId="1" applyNumberFormat="1" applyFont="1" applyBorder="1"/>
    <xf numFmtId="0" fontId="8" fillId="4" borderId="0" xfId="1" applyFont="1" applyFill="1" applyBorder="1"/>
    <xf numFmtId="4" fontId="8" fillId="0" borderId="0" xfId="1" applyNumberFormat="1" applyFont="1" applyBorder="1"/>
    <xf numFmtId="4" fontId="7" fillId="0" borderId="0" xfId="1" applyNumberFormat="1" applyFont="1"/>
    <xf numFmtId="0" fontId="17" fillId="7" borderId="0" xfId="1" applyFont="1" applyFill="1"/>
    <xf numFmtId="43" fontId="37" fillId="4" borderId="9" xfId="0" applyNumberFormat="1" applyFont="1" applyFill="1" applyBorder="1" applyAlignment="1">
      <alignment horizontal="right" vertical="center"/>
    </xf>
    <xf numFmtId="166" fontId="21" fillId="0" borderId="20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Border="1" applyAlignment="1">
      <alignment horizontal="right" vertical="top" wrapText="1"/>
    </xf>
    <xf numFmtId="3" fontId="17" fillId="0" borderId="2" xfId="1" applyNumberFormat="1" applyFont="1" applyBorder="1"/>
    <xf numFmtId="3" fontId="17" fillId="0" borderId="3" xfId="1" applyNumberFormat="1" applyFont="1" applyFill="1" applyBorder="1" applyAlignment="1"/>
    <xf numFmtId="0" fontId="6" fillId="0" borderId="0" xfId="1" applyFont="1" applyAlignment="1">
      <alignment horizontal="left" wrapText="1"/>
    </xf>
    <xf numFmtId="0" fontId="38" fillId="0" borderId="3" xfId="1" applyFont="1" applyFill="1" applyBorder="1" applyAlignment="1">
      <alignment horizontal="right"/>
    </xf>
    <xf numFmtId="0" fontId="38" fillId="0" borderId="3" xfId="1" applyFont="1" applyFill="1" applyBorder="1" applyAlignment="1">
      <alignment horizontal="center"/>
    </xf>
    <xf numFmtId="0" fontId="53" fillId="0" borderId="0" xfId="1" applyFont="1" applyAlignment="1">
      <alignment horizontal="center"/>
    </xf>
    <xf numFmtId="166" fontId="25" fillId="0" borderId="0" xfId="0" applyNumberFormat="1" applyFont="1" applyBorder="1" applyAlignment="1">
      <alignment horizontal="right" vertical="center" wrapText="1"/>
    </xf>
    <xf numFmtId="43" fontId="53" fillId="0" borderId="7" xfId="4" applyFont="1" applyFill="1" applyBorder="1" applyAlignment="1">
      <alignment horizontal="right"/>
    </xf>
    <xf numFmtId="4" fontId="38" fillId="0" borderId="7" xfId="1" applyNumberFormat="1" applyFont="1" applyFill="1" applyBorder="1" applyAlignment="1">
      <alignment horizontal="right"/>
    </xf>
    <xf numFmtId="0" fontId="59" fillId="3" borderId="0" xfId="5" applyFill="1"/>
    <xf numFmtId="0" fontId="19" fillId="3" borderId="0" xfId="1" applyFill="1"/>
    <xf numFmtId="166" fontId="21" fillId="4" borderId="28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164" fontId="20" fillId="0" borderId="0" xfId="0" applyNumberFormat="1" applyFont="1"/>
    <xf numFmtId="0" fontId="5" fillId="0" borderId="0" xfId="1" applyFont="1" applyBorder="1"/>
    <xf numFmtId="0" fontId="38" fillId="8" borderId="0" xfId="1" applyFont="1" applyFill="1"/>
    <xf numFmtId="0" fontId="38" fillId="9" borderId="0" xfId="1" applyFont="1" applyFill="1"/>
    <xf numFmtId="0" fontId="38" fillId="7" borderId="0" xfId="1" applyFont="1" applyFill="1"/>
    <xf numFmtId="0" fontId="37" fillId="0" borderId="9" xfId="0" applyFont="1" applyFill="1" applyBorder="1" applyAlignment="1">
      <alignment horizontal="left" vertical="center"/>
    </xf>
    <xf numFmtId="0" fontId="20" fillId="4" borderId="15" xfId="0" applyFont="1" applyFill="1" applyBorder="1"/>
    <xf numFmtId="0" fontId="16" fillId="0" borderId="0" xfId="1" applyFont="1" applyFill="1"/>
    <xf numFmtId="0" fontId="38" fillId="0" borderId="0" xfId="2" applyNumberFormat="1" applyFont="1" applyFill="1" applyBorder="1" applyAlignment="1">
      <alignment horizontal="right"/>
    </xf>
    <xf numFmtId="0" fontId="4" fillId="0" borderId="0" xfId="1" applyFont="1"/>
    <xf numFmtId="166" fontId="25" fillId="4" borderId="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62" fillId="0" borderId="22" xfId="0" applyFont="1" applyFill="1" applyBorder="1" applyAlignment="1">
      <alignment horizontal="left" vertical="center" wrapText="1"/>
    </xf>
    <xf numFmtId="43" fontId="2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20" fillId="0" borderId="0" xfId="0" applyNumberFormat="1" applyFont="1" applyFill="1"/>
    <xf numFmtId="167" fontId="20" fillId="0" borderId="0" xfId="0" applyNumberFormat="1" applyFont="1" applyFill="1"/>
    <xf numFmtId="43" fontId="38" fillId="0" borderId="2" xfId="1" applyNumberFormat="1" applyFont="1" applyBorder="1"/>
    <xf numFmtId="0" fontId="3" fillId="0" borderId="0" xfId="1" applyFont="1" applyBorder="1"/>
    <xf numFmtId="43" fontId="38" fillId="0" borderId="2" xfId="4" applyFont="1" applyFill="1" applyBorder="1" applyAlignment="1">
      <alignment horizontal="right"/>
    </xf>
    <xf numFmtId="3" fontId="0" fillId="0" borderId="0" xfId="0" applyNumberFormat="1" applyFill="1" applyBorder="1"/>
    <xf numFmtId="0" fontId="64" fillId="0" borderId="0" xfId="0" applyFont="1" applyFill="1" applyBorder="1" applyAlignment="1">
      <alignment horizontal="left" vertical="center" wrapText="1"/>
    </xf>
    <xf numFmtId="3" fontId="12" fillId="0" borderId="3" xfId="2" applyNumberFormat="1" applyFont="1" applyFill="1" applyBorder="1" applyAlignment="1">
      <alignment horizontal="right"/>
    </xf>
    <xf numFmtId="0" fontId="2" fillId="0" borderId="1" xfId="1" applyFont="1" applyBorder="1"/>
    <xf numFmtId="166" fontId="38" fillId="0" borderId="2" xfId="1" applyNumberFormat="1" applyFont="1" applyBorder="1"/>
    <xf numFmtId="166" fontId="16" fillId="0" borderId="0" xfId="4" applyNumberFormat="1" applyFont="1" applyAlignment="1">
      <alignment horizontal="center"/>
    </xf>
    <xf numFmtId="166" fontId="16" fillId="0" borderId="0" xfId="4" applyNumberFormat="1" applyFont="1" applyBorder="1" applyAlignment="1">
      <alignment horizontal="center"/>
    </xf>
    <xf numFmtId="3" fontId="17" fillId="0" borderId="0" xfId="1" applyNumberFormat="1" applyFont="1" applyFill="1"/>
    <xf numFmtId="3" fontId="38" fillId="0" borderId="2" xfId="2" applyNumberFormat="1" applyFont="1" applyFill="1" applyBorder="1" applyAlignment="1">
      <alignment horizontal="right"/>
    </xf>
    <xf numFmtId="3" fontId="21" fillId="4" borderId="12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Border="1" applyAlignment="1">
      <alignment horizontal="right" vertical="center"/>
    </xf>
    <xf numFmtId="3" fontId="63" fillId="0" borderId="2" xfId="0" applyNumberFormat="1" applyFont="1" applyFill="1" applyBorder="1" applyAlignment="1">
      <alignment horizontal="right" vertical="center" wrapText="1"/>
    </xf>
    <xf numFmtId="3" fontId="25" fillId="0" borderId="2" xfId="0" applyNumberFormat="1" applyFont="1" applyFill="1" applyBorder="1" applyAlignment="1">
      <alignment horizontal="right" vertical="center" wrapText="1"/>
    </xf>
    <xf numFmtId="3" fontId="25" fillId="4" borderId="24" xfId="0" applyNumberFormat="1" applyFont="1" applyFill="1" applyBorder="1" applyAlignment="1">
      <alignment horizontal="right" vertical="center" wrapText="1"/>
    </xf>
    <xf numFmtId="3" fontId="25" fillId="4" borderId="25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Fill="1" applyBorder="1" applyAlignment="1">
      <alignment horizontal="center" vertical="center"/>
    </xf>
    <xf numFmtId="166" fontId="35" fillId="4" borderId="14" xfId="0" applyNumberFormat="1" applyFont="1" applyFill="1" applyBorder="1" applyAlignment="1">
      <alignment horizontal="center" vertical="center"/>
    </xf>
    <xf numFmtId="166" fontId="23" fillId="4" borderId="9" xfId="0" applyNumberFormat="1" applyFont="1" applyFill="1" applyBorder="1" applyAlignment="1">
      <alignment horizontal="center" vertical="center"/>
    </xf>
    <xf numFmtId="166" fontId="62" fillId="4" borderId="9" xfId="0" applyNumberFormat="1" applyFont="1" applyFill="1" applyBorder="1" applyAlignment="1">
      <alignment horizontal="right" vertical="center"/>
    </xf>
    <xf numFmtId="43" fontId="25" fillId="0" borderId="0" xfId="4" applyFont="1" applyBorder="1" applyAlignment="1">
      <alignment horizontal="center" vertical="center" wrapText="1"/>
    </xf>
    <xf numFmtId="43" fontId="25" fillId="0" borderId="0" xfId="4" applyFont="1" applyBorder="1" applyAlignment="1">
      <alignment horizontal="right" vertical="center" wrapText="1"/>
    </xf>
    <xf numFmtId="43" fontId="23" fillId="0" borderId="0" xfId="4" applyFont="1" applyBorder="1" applyAlignment="1">
      <alignment horizontal="center" vertical="center" wrapText="1"/>
    </xf>
    <xf numFmtId="166" fontId="25" fillId="0" borderId="0" xfId="4" applyNumberFormat="1" applyFont="1" applyBorder="1" applyAlignment="1">
      <alignment horizontal="center" vertical="center" wrapText="1"/>
    </xf>
    <xf numFmtId="166" fontId="25" fillId="0" borderId="2" xfId="4" applyNumberFormat="1" applyFont="1" applyBorder="1" applyAlignment="1">
      <alignment horizontal="center" vertical="center" wrapText="1"/>
    </xf>
    <xf numFmtId="166" fontId="25" fillId="0" borderId="2" xfId="4" applyNumberFormat="1" applyFont="1" applyBorder="1" applyAlignment="1">
      <alignment horizontal="right" vertical="center" wrapText="1"/>
    </xf>
    <xf numFmtId="166" fontId="23" fillId="0" borderId="0" xfId="4" applyNumberFormat="1" applyFont="1" applyBorder="1" applyAlignment="1">
      <alignment horizontal="center" vertical="center" wrapText="1"/>
    </xf>
    <xf numFmtId="166" fontId="23" fillId="0" borderId="0" xfId="4" applyNumberFormat="1" applyFont="1" applyBorder="1" applyAlignment="1">
      <alignment horizontal="right" vertical="center" wrapText="1"/>
    </xf>
    <xf numFmtId="0" fontId="23" fillId="4" borderId="23" xfId="0" applyFont="1" applyFill="1" applyBorder="1" applyAlignment="1">
      <alignment vertical="center" wrapText="1"/>
    </xf>
    <xf numFmtId="166" fontId="25" fillId="0" borderId="2" xfId="0" applyNumberFormat="1" applyFont="1" applyFill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/>
    </xf>
    <xf numFmtId="166" fontId="17" fillId="0" borderId="3" xfId="4" applyNumberFormat="1" applyFont="1" applyFill="1" applyBorder="1" applyAlignment="1">
      <alignment horizontal="right"/>
    </xf>
    <xf numFmtId="166" fontId="38" fillId="0" borderId="3" xfId="4" applyNumberFormat="1" applyFont="1" applyFill="1" applyBorder="1" applyAlignment="1">
      <alignment horizontal="right"/>
    </xf>
    <xf numFmtId="3" fontId="16" fillId="0" borderId="3" xfId="1" applyNumberFormat="1" applyFont="1" applyBorder="1"/>
    <xf numFmtId="3" fontId="38" fillId="0" borderId="5" xfId="1" applyNumberFormat="1" applyFont="1" applyFill="1" applyBorder="1"/>
    <xf numFmtId="172" fontId="19" fillId="0" borderId="0" xfId="2" applyNumberFormat="1"/>
    <xf numFmtId="166" fontId="9" fillId="0" borderId="0" xfId="4" applyNumberFormat="1" applyFont="1" applyBorder="1" applyAlignment="1">
      <alignment horizontal="right"/>
    </xf>
    <xf numFmtId="172" fontId="38" fillId="4" borderId="14" xfId="2" applyNumberFormat="1" applyFont="1" applyFill="1" applyBorder="1" applyAlignment="1">
      <alignment horizontal="right"/>
    </xf>
    <xf numFmtId="166" fontId="10" fillId="4" borderId="10" xfId="4" applyNumberFormat="1" applyFont="1" applyFill="1" applyBorder="1"/>
    <xf numFmtId="166" fontId="10" fillId="0" borderId="9" xfId="4" applyNumberFormat="1" applyFont="1" applyFill="1" applyBorder="1"/>
    <xf numFmtId="166" fontId="10" fillId="4" borderId="9" xfId="4" applyNumberFormat="1" applyFont="1" applyFill="1" applyBorder="1" applyAlignment="1"/>
    <xf numFmtId="3" fontId="17" fillId="0" borderId="0" xfId="2" applyNumberFormat="1" applyFont="1" applyBorder="1" applyAlignment="1"/>
    <xf numFmtId="3" fontId="38" fillId="0" borderId="2" xfId="1" applyNumberFormat="1" applyFont="1" applyBorder="1"/>
    <xf numFmtId="166" fontId="21" fillId="0" borderId="0" xfId="4" applyNumberFormat="1" applyFont="1" applyBorder="1" applyAlignment="1">
      <alignment horizontal="right" vertical="center" wrapText="1"/>
    </xf>
    <xf numFmtId="166" fontId="21" fillId="4" borderId="14" xfId="0" applyNumberFormat="1" applyFont="1" applyFill="1" applyBorder="1" applyAlignment="1">
      <alignment horizontal="center" vertical="center" wrapText="1"/>
    </xf>
    <xf numFmtId="166" fontId="25" fillId="0" borderId="29" xfId="0" applyNumberFormat="1" applyFont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4" fontId="25" fillId="4" borderId="2" xfId="0" applyNumberFormat="1" applyFont="1" applyFill="1" applyBorder="1" applyAlignment="1">
      <alignment horizontal="right" vertical="center" wrapText="1"/>
    </xf>
    <xf numFmtId="166" fontId="21" fillId="0" borderId="0" xfId="0" applyNumberFormat="1" applyFont="1" applyFill="1" applyBorder="1" applyAlignment="1">
      <alignment horizontal="center" vertical="center"/>
    </xf>
    <xf numFmtId="43" fontId="23" fillId="0" borderId="0" xfId="4" applyFont="1" applyBorder="1" applyAlignment="1">
      <alignment horizontal="right" vertical="center" wrapText="1"/>
    </xf>
    <xf numFmtId="0" fontId="38" fillId="0" borderId="0" xfId="1" applyFont="1" applyAlignment="1">
      <alignment horizontal="left" wrapText="1"/>
    </xf>
    <xf numFmtId="4" fontId="33" fillId="0" borderId="0" xfId="0" applyNumberFormat="1" applyFont="1" applyFill="1" applyBorder="1"/>
    <xf numFmtId="0" fontId="2" fillId="0" borderId="0" xfId="1" applyFont="1"/>
    <xf numFmtId="43" fontId="19" fillId="0" borderId="0" xfId="4" applyFont="1" applyBorder="1"/>
    <xf numFmtId="43" fontId="38" fillId="0" borderId="2" xfId="4" applyFont="1" applyBorder="1"/>
    <xf numFmtId="3" fontId="0" fillId="0" borderId="31" xfId="0" applyNumberFormat="1" applyFill="1" applyBorder="1"/>
    <xf numFmtId="0" fontId="38" fillId="0" borderId="0" xfId="1" applyNumberFormat="1" applyFont="1" applyBorder="1" applyAlignment="1">
      <alignment horizontal="center"/>
    </xf>
    <xf numFmtId="0" fontId="33" fillId="0" borderId="0" xfId="0" applyNumberFormat="1" applyFont="1" applyFill="1" applyBorder="1" applyAlignment="1">
      <alignment horizontal="center"/>
    </xf>
    <xf numFmtId="4" fontId="43" fillId="0" borderId="0" xfId="0" applyNumberFormat="1" applyFont="1" applyFill="1" applyBorder="1"/>
    <xf numFmtId="4" fontId="33" fillId="0" borderId="2" xfId="0" applyNumberFormat="1" applyFont="1" applyFill="1" applyBorder="1"/>
    <xf numFmtId="4" fontId="33" fillId="0" borderId="32" xfId="0" applyNumberFormat="1" applyFont="1" applyFill="1" applyBorder="1"/>
    <xf numFmtId="0" fontId="3" fillId="0" borderId="0" xfId="1" applyFont="1" applyFill="1" applyAlignment="1">
      <alignment horizontal="left" vertical="top"/>
    </xf>
    <xf numFmtId="166" fontId="17" fillId="0" borderId="0" xfId="4" applyNumberFormat="1" applyFont="1" applyFill="1" applyBorder="1" applyAlignment="1"/>
    <xf numFmtId="0" fontId="2" fillId="0" borderId="0" xfId="1" applyFont="1" applyFill="1" applyAlignment="1">
      <alignment wrapText="1"/>
    </xf>
    <xf numFmtId="0" fontId="2" fillId="0" borderId="0" xfId="1" applyFont="1" applyAlignment="1">
      <alignment wrapText="1"/>
    </xf>
    <xf numFmtId="3" fontId="17" fillId="0" borderId="2" xfId="1" applyNumberFormat="1" applyFont="1" applyFill="1" applyBorder="1" applyAlignment="1"/>
    <xf numFmtId="166" fontId="25" fillId="4" borderId="33" xfId="0" applyNumberFormat="1" applyFont="1" applyFill="1" applyBorder="1" applyAlignment="1">
      <alignment horizontal="center" vertical="center" wrapText="1"/>
    </xf>
    <xf numFmtId="166" fontId="38" fillId="0" borderId="0" xfId="1" applyNumberFormat="1" applyFont="1" applyFill="1" applyBorder="1"/>
    <xf numFmtId="0" fontId="20" fillId="0" borderId="0" xfId="0" applyFont="1" applyAlignment="1">
      <alignment horizontal="center"/>
    </xf>
    <xf numFmtId="0" fontId="46" fillId="0" borderId="0" xfId="0" applyFont="1" applyBorder="1" applyAlignment="1">
      <alignment horizontal="center" vertical="center"/>
    </xf>
    <xf numFmtId="0" fontId="47" fillId="0" borderId="0" xfId="0" applyFont="1" applyBorder="1"/>
    <xf numFmtId="0" fontId="25" fillId="0" borderId="0" xfId="0" applyFont="1" applyBorder="1" applyAlignment="1">
      <alignment horizontal="center" vertical="center"/>
    </xf>
    <xf numFmtId="0" fontId="0" fillId="0" borderId="0" xfId="0" applyBorder="1"/>
    <xf numFmtId="0" fontId="25" fillId="0" borderId="0" xfId="0" applyFont="1" applyBorder="1" applyAlignment="1">
      <alignment horizontal="left" vertical="center" wrapText="1"/>
    </xf>
    <xf numFmtId="0" fontId="0" fillId="0" borderId="0" xfId="0"/>
    <xf numFmtId="0" fontId="48" fillId="0" borderId="0" xfId="0" applyFont="1" applyBorder="1"/>
    <xf numFmtId="0" fontId="35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21" fillId="0" borderId="0" xfId="0" applyFont="1" applyBorder="1"/>
    <xf numFmtId="0" fontId="61" fillId="0" borderId="0" xfId="6" applyFill="1" applyBorder="1" applyAlignment="1">
      <alignment horizontal="center" vertical="center"/>
    </xf>
    <xf numFmtId="0" fontId="61" fillId="0" borderId="0" xfId="6" applyFill="1" applyBorder="1"/>
    <xf numFmtId="0" fontId="4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5" fillId="0" borderId="0" xfId="6" applyFont="1" applyFill="1" applyBorder="1" applyAlignment="1">
      <alignment horizontal="center" vertical="center"/>
    </xf>
    <xf numFmtId="0" fontId="55" fillId="0" borderId="0" xfId="6" applyFont="1" applyFill="1" applyBorder="1"/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38" fillId="3" borderId="6" xfId="1" applyFont="1" applyFill="1" applyBorder="1" applyAlignment="1">
      <alignment horizontal="center"/>
    </xf>
    <xf numFmtId="0" fontId="38" fillId="3" borderId="5" xfId="1" applyFont="1" applyFill="1" applyBorder="1" applyAlignment="1">
      <alignment horizontal="center"/>
    </xf>
    <xf numFmtId="0" fontId="38" fillId="3" borderId="4" xfId="1" applyFont="1" applyFill="1" applyBorder="1" applyAlignment="1">
      <alignment horizontal="center"/>
    </xf>
    <xf numFmtId="0" fontId="2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</cellXfs>
  <cellStyles count="7">
    <cellStyle name="Buena" xfId="6" builtinId="26"/>
    <cellStyle name="Millares" xfId="4" builtinId="3"/>
    <cellStyle name="Millares 2" xfId="2"/>
    <cellStyle name="Neutral" xfId="5" builtinId="28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72</xdr:row>
      <xdr:rowOff>19051</xdr:rowOff>
    </xdr:from>
    <xdr:to>
      <xdr:col>0</xdr:col>
      <xdr:colOff>2905125</xdr:colOff>
      <xdr:row>72</xdr:row>
      <xdr:rowOff>28575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72</xdr:row>
      <xdr:rowOff>0</xdr:rowOff>
    </xdr:from>
    <xdr:to>
      <xdr:col>3</xdr:col>
      <xdr:colOff>114300</xdr:colOff>
      <xdr:row>72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76</xdr:row>
      <xdr:rowOff>9525</xdr:rowOff>
    </xdr:from>
    <xdr:to>
      <xdr:col>0</xdr:col>
      <xdr:colOff>2743200</xdr:colOff>
      <xdr:row>76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75</xdr:row>
      <xdr:rowOff>152400</xdr:rowOff>
    </xdr:from>
    <xdr:to>
      <xdr:col>3</xdr:col>
      <xdr:colOff>28575</xdr:colOff>
      <xdr:row>75</xdr:row>
      <xdr:rowOff>161925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356755</xdr:colOff>
      <xdr:row>32</xdr:row>
      <xdr:rowOff>50224</xdr:rowOff>
    </xdr:from>
    <xdr:to>
      <xdr:col>8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18</xdr:row>
      <xdr:rowOff>19050</xdr:rowOff>
    </xdr:from>
    <xdr:to>
      <xdr:col>14</xdr:col>
      <xdr:colOff>676275</xdr:colOff>
      <xdr:row>18</xdr:row>
      <xdr:rowOff>57150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CxnSpPr/>
      </xdr:nvCxnSpPr>
      <xdr:spPr>
        <a:xfrm flipH="1">
          <a:off x="14020800" y="2952750"/>
          <a:ext cx="280035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34</xdr:row>
      <xdr:rowOff>19051</xdr:rowOff>
    </xdr:from>
    <xdr:to>
      <xdr:col>1</xdr:col>
      <xdr:colOff>2905125</xdr:colOff>
      <xdr:row>34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38</xdr:row>
      <xdr:rowOff>9525</xdr:rowOff>
    </xdr:from>
    <xdr:to>
      <xdr:col>1</xdr:col>
      <xdr:colOff>2743200</xdr:colOff>
      <xdr:row>38</xdr:row>
      <xdr:rowOff>9525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34</xdr:row>
      <xdr:rowOff>9525</xdr:rowOff>
    </xdr:from>
    <xdr:to>
      <xdr:col>5</xdr:col>
      <xdr:colOff>1219200</xdr:colOff>
      <xdr:row>34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37</xdr:row>
      <xdr:rowOff>180975</xdr:rowOff>
    </xdr:from>
    <xdr:to>
      <xdr:col>6</xdr:col>
      <xdr:colOff>0</xdr:colOff>
      <xdr:row>38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1"/>
  <sheetViews>
    <sheetView view="pageBreakPreview" zoomScaleNormal="100" zoomScaleSheetLayoutView="100" workbookViewId="0">
      <selection activeCell="A30" sqref="A30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3" customWidth="1"/>
    <col min="5" max="5" width="19.7109375" customWidth="1"/>
    <col min="6" max="6" width="17.7109375" customWidth="1"/>
    <col min="7" max="7" width="21.28515625" customWidth="1"/>
    <col min="8" max="26" width="11.42578125" customWidth="1"/>
  </cols>
  <sheetData>
    <row r="1" spans="1:26" s="46" customFormat="1" ht="15" customHeight="1" x14ac:dyDescent="0.25"/>
    <row r="2" spans="1:26" s="46" customFormat="1" ht="15" customHeight="1" x14ac:dyDescent="0.25"/>
    <row r="3" spans="1:26" s="46" customFormat="1" ht="15" customHeight="1" x14ac:dyDescent="0.25"/>
    <row r="4" spans="1:26" s="46" customFormat="1" ht="15" customHeight="1" x14ac:dyDescent="0.25"/>
    <row r="5" spans="1:26" s="46" customFormat="1" ht="15" customHeight="1" x14ac:dyDescent="0.25"/>
    <row r="6" spans="1:26" s="46" customFormat="1" ht="15" customHeight="1" x14ac:dyDescent="0.25"/>
    <row r="7" spans="1:26" ht="15.75" customHeight="1" x14ac:dyDescent="0.35">
      <c r="A7" s="468" t="s">
        <v>193</v>
      </c>
      <c r="B7" s="469"/>
      <c r="C7" s="469"/>
      <c r="D7" s="5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70" t="s">
        <v>189</v>
      </c>
      <c r="B8" s="471"/>
      <c r="C8" s="471"/>
      <c r="D8" s="5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70" t="s">
        <v>243</v>
      </c>
      <c r="B9" s="471"/>
      <c r="C9" s="471"/>
      <c r="D9" s="5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70" t="s">
        <v>78</v>
      </c>
      <c r="B10" s="471"/>
      <c r="C10" s="471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4"/>
      <c r="B11" s="54"/>
      <c r="C11" s="53"/>
      <c r="D11" s="5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5"/>
      <c r="B12" s="76">
        <v>2023</v>
      </c>
      <c r="C12" s="76">
        <v>2022</v>
      </c>
      <c r="D12" s="5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6" t="s">
        <v>79</v>
      </c>
      <c r="B13" s="55"/>
      <c r="C13" s="53"/>
      <c r="D13" s="5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6" t="s">
        <v>80</v>
      </c>
      <c r="B14" s="57"/>
      <c r="C14" s="271"/>
      <c r="D14" s="5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8" t="s">
        <v>81</v>
      </c>
      <c r="B15" s="247">
        <v>2604130.91</v>
      </c>
      <c r="C15" s="272">
        <v>1869907</v>
      </c>
      <c r="D15" s="6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8" t="s">
        <v>82</v>
      </c>
      <c r="B16" s="247">
        <v>3179199.52</v>
      </c>
      <c r="C16" s="272">
        <v>1427857</v>
      </c>
      <c r="D16" s="61"/>
      <c r="E16" s="329"/>
      <c r="F16" s="4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0" customFormat="1" ht="15.75" customHeight="1" x14ac:dyDescent="0.25">
      <c r="A17" s="58" t="s">
        <v>194</v>
      </c>
      <c r="B17" s="247">
        <v>105088</v>
      </c>
      <c r="C17" s="272">
        <v>4407.25</v>
      </c>
      <c r="D17" s="61"/>
      <c r="E17" s="1"/>
      <c r="F17" s="4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8"/>
      <c r="B18" s="62"/>
      <c r="C18" s="330"/>
      <c r="D18" s="5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41" t="s">
        <v>83</v>
      </c>
      <c r="B19" s="412">
        <f>+B15+B16+B17</f>
        <v>5888418.4299999997</v>
      </c>
      <c r="C19" s="337">
        <f>C15+C16+C17</f>
        <v>3302171.25</v>
      </c>
      <c r="D19" s="5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56"/>
      <c r="B20" s="64"/>
      <c r="C20" s="301"/>
      <c r="D20" s="5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6" t="s">
        <v>84</v>
      </c>
      <c r="B21" s="65"/>
      <c r="C21" s="275"/>
      <c r="D21" s="5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58" t="s">
        <v>85</v>
      </c>
      <c r="B22" s="62"/>
      <c r="C22" s="273"/>
      <c r="D22" s="5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58" t="s">
        <v>86</v>
      </c>
      <c r="B23" s="62"/>
      <c r="C23" s="273"/>
      <c r="D23" s="5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58" t="s">
        <v>87</v>
      </c>
      <c r="B24" s="62"/>
      <c r="C24" s="273"/>
      <c r="D24" s="5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58" t="s">
        <v>88</v>
      </c>
      <c r="B25" s="62"/>
      <c r="C25" s="273"/>
      <c r="D25" s="5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8" t="s">
        <v>224</v>
      </c>
      <c r="B26" s="247">
        <v>7983369.7699999996</v>
      </c>
      <c r="C26" s="272">
        <v>7318321</v>
      </c>
      <c r="D26" s="6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7" t="s">
        <v>225</v>
      </c>
      <c r="B27" s="68">
        <v>0</v>
      </c>
      <c r="C27" s="272"/>
      <c r="D27" s="5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58" t="s">
        <v>89</v>
      </c>
      <c r="B28" s="62"/>
      <c r="C28" s="273"/>
      <c r="D28" s="5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6" t="s">
        <v>90</v>
      </c>
      <c r="B29" s="372">
        <v>7983369.7699999996</v>
      </c>
      <c r="C29" s="274">
        <f>SUM(C22:C28)</f>
        <v>7318321</v>
      </c>
      <c r="D29" s="6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56"/>
      <c r="B30" s="64"/>
      <c r="C30" s="300"/>
      <c r="D30" s="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56" t="s">
        <v>213</v>
      </c>
      <c r="B31" s="413">
        <f>+B19+B29</f>
        <v>13871788.199999999</v>
      </c>
      <c r="C31" s="338">
        <f>+C19+C29</f>
        <v>10620492.25</v>
      </c>
      <c r="D31" s="53"/>
      <c r="E31" s="38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45" customFormat="1" ht="15.75" customHeight="1" thickTop="1" x14ac:dyDescent="0.25">
      <c r="A32" s="56"/>
      <c r="B32" s="64"/>
      <c r="C32" s="301"/>
      <c r="D32" s="14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472" t="s">
        <v>91</v>
      </c>
      <c r="B33" s="69"/>
      <c r="C33" s="276"/>
      <c r="D33" s="5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8.25" hidden="1" customHeight="1" x14ac:dyDescent="0.25">
      <c r="A34" s="471"/>
      <c r="B34" s="70"/>
      <c r="C34" s="276"/>
      <c r="D34" s="5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58" t="s">
        <v>92</v>
      </c>
      <c r="B35" s="62"/>
      <c r="C35" s="319"/>
      <c r="D35" s="5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67" t="s">
        <v>226</v>
      </c>
      <c r="B36" s="408">
        <v>820023</v>
      </c>
      <c r="C36" s="320">
        <v>706001</v>
      </c>
      <c r="D36" s="5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58" t="s">
        <v>93</v>
      </c>
      <c r="B37" s="59"/>
      <c r="C37" s="60"/>
      <c r="D37" s="5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58" t="s">
        <v>94</v>
      </c>
      <c r="B38" s="59"/>
      <c r="C38" s="60"/>
      <c r="D38" s="5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0.75" hidden="1" customHeight="1" x14ac:dyDescent="0.25">
      <c r="A39" s="58"/>
      <c r="B39" s="59"/>
      <c r="C39" s="60"/>
      <c r="D39" s="5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.25" hidden="1" customHeight="1" x14ac:dyDescent="0.25">
      <c r="A40" s="67" t="s">
        <v>186</v>
      </c>
      <c r="B40" s="71">
        <f>B36+B39</f>
        <v>820023</v>
      </c>
      <c r="C40" s="60"/>
      <c r="D40" s="5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8" t="s">
        <v>95</v>
      </c>
      <c r="B41" s="62"/>
      <c r="C41" s="63"/>
      <c r="D41" s="5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8" t="s">
        <v>96</v>
      </c>
      <c r="B42" s="62"/>
      <c r="C42" s="63"/>
      <c r="D42" s="5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8" t="s">
        <v>97</v>
      </c>
      <c r="B43" s="62"/>
      <c r="C43" s="63"/>
      <c r="D43" s="5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58" t="s">
        <v>98</v>
      </c>
      <c r="B44" s="62"/>
      <c r="C44" s="63"/>
      <c r="D44" s="5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333" customFormat="1" ht="15.75" customHeight="1" thickBot="1" x14ac:dyDescent="0.3">
      <c r="A45" s="331" t="s">
        <v>99</v>
      </c>
      <c r="B45" s="446">
        <v>820023</v>
      </c>
      <c r="C45" s="338">
        <f>SUM(C35:C44)</f>
        <v>706001</v>
      </c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</row>
    <row r="46" spans="1:26" s="38" customFormat="1" ht="15.75" customHeight="1" thickTop="1" x14ac:dyDescent="0.25">
      <c r="A46" s="334"/>
      <c r="B46" s="301"/>
      <c r="C46" s="301"/>
      <c r="D46" s="5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6" t="s">
        <v>100</v>
      </c>
      <c r="B47" s="64"/>
      <c r="C47" s="274"/>
      <c r="D47" s="53"/>
      <c r="E47" s="1"/>
      <c r="F47" s="7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6" t="s">
        <v>100</v>
      </c>
      <c r="B48" s="69"/>
      <c r="C48" s="276"/>
      <c r="D48" s="5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8" t="s">
        <v>101</v>
      </c>
      <c r="B49" s="62">
        <v>0</v>
      </c>
      <c r="C49" s="276"/>
      <c r="D49" s="5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8" t="s">
        <v>102</v>
      </c>
      <c r="B50" s="62">
        <v>0</v>
      </c>
      <c r="C50" s="276"/>
      <c r="D50" s="5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8" t="s">
        <v>103</v>
      </c>
      <c r="B51" s="62">
        <v>0</v>
      </c>
      <c r="C51" s="276"/>
      <c r="D51" s="5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8" t="s">
        <v>104</v>
      </c>
      <c r="B52" s="62">
        <v>0</v>
      </c>
      <c r="C52" s="276"/>
      <c r="D52" s="5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8" t="s">
        <v>105</v>
      </c>
      <c r="B53" s="62">
        <v>0</v>
      </c>
      <c r="C53" s="276"/>
      <c r="D53" s="5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8" t="s">
        <v>106</v>
      </c>
      <c r="B54" s="62">
        <v>0</v>
      </c>
      <c r="C54" s="276"/>
      <c r="D54" s="5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56" t="s">
        <v>107</v>
      </c>
      <c r="B55" s="64">
        <f>SUM(B49:B54)</f>
        <v>0</v>
      </c>
      <c r="C55" s="276"/>
      <c r="D55" s="5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7" t="s">
        <v>227</v>
      </c>
      <c r="B56" s="445">
        <v>0</v>
      </c>
      <c r="C56" s="320">
        <v>99041</v>
      </c>
      <c r="D56" s="5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thickBot="1" x14ac:dyDescent="0.3">
      <c r="A57" s="56" t="s">
        <v>190</v>
      </c>
      <c r="B57" s="444">
        <v>0</v>
      </c>
      <c r="C57" s="443">
        <f>C56</f>
        <v>99041</v>
      </c>
      <c r="D57" s="5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38" customFormat="1" ht="16.5" customHeight="1" thickTop="1" x14ac:dyDescent="0.25">
      <c r="A58" s="56"/>
      <c r="B58" s="64"/>
      <c r="C58" s="385"/>
      <c r="D58" s="5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6" t="s">
        <v>228</v>
      </c>
      <c r="B59" s="69"/>
      <c r="C59" s="276"/>
      <c r="D59" s="5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35" t="s">
        <v>108</v>
      </c>
      <c r="B60" s="247">
        <v>5707203</v>
      </c>
      <c r="C60" s="272">
        <v>5707203</v>
      </c>
      <c r="D60" s="53"/>
      <c r="E60" s="1"/>
      <c r="F60" s="3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40" t="s">
        <v>109</v>
      </c>
      <c r="B61" s="409">
        <v>1605900.25</v>
      </c>
      <c r="C61" s="272">
        <v>-294010</v>
      </c>
      <c r="D61" s="53"/>
      <c r="E61" s="1"/>
      <c r="F61" s="3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90" t="s">
        <v>110</v>
      </c>
      <c r="B62" s="409">
        <f>4108246.71+1630415</f>
        <v>5738661.71</v>
      </c>
      <c r="C62" s="272">
        <v>4402257</v>
      </c>
      <c r="D62" s="5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" hidden="1" customHeight="1" x14ac:dyDescent="0.25">
      <c r="A63" s="67"/>
      <c r="B63" s="364"/>
      <c r="C63" s="298"/>
      <c r="D63" s="5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thickBot="1" x14ac:dyDescent="0.3">
      <c r="A64" s="391" t="s">
        <v>111</v>
      </c>
      <c r="B64" s="410">
        <f>SUM(B60:B63)</f>
        <v>13051764.960000001</v>
      </c>
      <c r="C64" s="299">
        <f>SUM(C60:C63)</f>
        <v>9815450</v>
      </c>
      <c r="D64" s="64">
        <f t="shared" ref="D64" si="0">SUM(D60:D63)</f>
        <v>0</v>
      </c>
      <c r="E64" s="32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Top="1" x14ac:dyDescent="0.25">
      <c r="A65" s="72"/>
      <c r="B65" s="64"/>
      <c r="C65" s="339"/>
      <c r="D65" s="14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">
      <c r="A66" s="73" t="s">
        <v>112</v>
      </c>
      <c r="B66" s="411">
        <f>B64+B45</f>
        <v>13871787.960000001</v>
      </c>
      <c r="C66" s="338">
        <f>+C47+C64</f>
        <v>9815450</v>
      </c>
      <c r="D66" s="146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Top="1" x14ac:dyDescent="0.25">
      <c r="A67" s="53"/>
      <c r="B67" s="66"/>
      <c r="C67" s="66"/>
      <c r="D67" s="53"/>
      <c r="E67" s="2">
        <f>+B31-B66</f>
        <v>0.23999999836087227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3"/>
      <c r="B68" s="336"/>
      <c r="C68" s="53"/>
      <c r="D68" s="53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5" t="s">
        <v>113</v>
      </c>
      <c r="B69" s="53"/>
      <c r="C69" s="53"/>
      <c r="D69" s="5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5"/>
      <c r="B70" s="53"/>
      <c r="C70" s="53"/>
      <c r="D70" s="53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75"/>
      <c r="B71" s="66"/>
      <c r="C71" s="53"/>
      <c r="D71" s="5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4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44" t="s">
        <v>209</v>
      </c>
      <c r="B73" s="467" t="s">
        <v>210</v>
      </c>
      <c r="C73" s="46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4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44" t="s">
        <v>211</v>
      </c>
      <c r="B77" s="467" t="s">
        <v>212</v>
      </c>
      <c r="C77" s="46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7">
    <mergeCell ref="B77:C77"/>
    <mergeCell ref="A7:C7"/>
    <mergeCell ref="A8:C8"/>
    <mergeCell ref="A9:C9"/>
    <mergeCell ref="A10:C10"/>
    <mergeCell ref="A33:A34"/>
    <mergeCell ref="B73:C73"/>
  </mergeCells>
  <pageMargins left="0.70866141732283472" right="0.70866141732283472" top="0.74803149606299213" bottom="0.74803149606299213" header="0" footer="0"/>
  <pageSetup scale="81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zoomScaleNormal="110" zoomScaleSheetLayoutView="100" workbookViewId="0">
      <selection activeCell="C26" sqref="C26"/>
    </sheetView>
  </sheetViews>
  <sheetFormatPr baseColWidth="10" defaultColWidth="14.42578125" defaultRowHeight="15" customHeight="1" x14ac:dyDescent="0.25"/>
  <cols>
    <col min="1" max="1" width="48.5703125" customWidth="1"/>
    <col min="2" max="2" width="20.7109375" customWidth="1"/>
    <col min="3" max="3" width="20.85546875" customWidth="1"/>
    <col min="4" max="4" width="19.140625" customWidth="1"/>
    <col min="5" max="5" width="20.28515625" customWidth="1"/>
    <col min="6" max="6" width="18" customWidth="1"/>
    <col min="7" max="7" width="14.57031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468" t="s">
        <v>193</v>
      </c>
      <c r="B7" s="474"/>
      <c r="C7" s="474"/>
      <c r="D7" s="474"/>
      <c r="E7" s="8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470" t="s">
        <v>144</v>
      </c>
      <c r="B8" s="471"/>
      <c r="C8" s="471"/>
      <c r="D8" s="471"/>
      <c r="E8" s="8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470" t="s">
        <v>243</v>
      </c>
      <c r="B9" s="471"/>
      <c r="C9" s="471"/>
      <c r="D9" s="471"/>
      <c r="E9" s="84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475" t="s">
        <v>0</v>
      </c>
      <c r="B10" s="471"/>
      <c r="C10" s="471"/>
      <c r="D10" s="471"/>
      <c r="E10" s="84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85"/>
      <c r="B11" s="85"/>
      <c r="C11" s="85"/>
      <c r="D11" s="85"/>
      <c r="E11" s="84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85"/>
      <c r="B12" s="85"/>
      <c r="C12" s="85"/>
      <c r="D12" s="85"/>
      <c r="E12" s="282"/>
      <c r="F12" s="28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84"/>
      <c r="B13" s="85">
        <v>2023</v>
      </c>
      <c r="C13" s="85">
        <v>2022</v>
      </c>
      <c r="E13" s="282"/>
      <c r="F13" s="28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86" t="s">
        <v>229</v>
      </c>
      <c r="B14" s="84"/>
      <c r="C14" s="84"/>
      <c r="E14" s="87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88" t="s">
        <v>62</v>
      </c>
      <c r="B15" s="89"/>
      <c r="C15" s="89"/>
      <c r="E15" s="8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88" t="s">
        <v>114</v>
      </c>
      <c r="B16" s="90"/>
      <c r="C16" s="90"/>
      <c r="E16" s="84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5" ht="15" customHeight="1" x14ac:dyDescent="0.25">
      <c r="A17" s="384" t="s">
        <v>115</v>
      </c>
      <c r="B17" s="281">
        <v>34500000</v>
      </c>
      <c r="C17" s="281">
        <v>30000000</v>
      </c>
      <c r="E17" s="14"/>
      <c r="F17" s="14"/>
      <c r="G17" s="1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5.75" hidden="1" customHeight="1" x14ac:dyDescent="0.25">
      <c r="A18" s="278" t="s">
        <v>116</v>
      </c>
      <c r="B18" s="93"/>
      <c r="C18" s="92"/>
      <c r="E18" s="13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s="38" customFormat="1" ht="15.75" customHeight="1" x14ac:dyDescent="0.25">
      <c r="A19" s="279" t="s">
        <v>277</v>
      </c>
      <c r="B19" s="414">
        <v>304937.7</v>
      </c>
      <c r="C19" s="93">
        <f>104373.68</f>
        <v>104373.68</v>
      </c>
      <c r="E19" s="395"/>
      <c r="F19" s="13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5.75" customHeight="1" thickBot="1" x14ac:dyDescent="0.3">
      <c r="A20" s="280" t="s">
        <v>208</v>
      </c>
      <c r="B20" s="415">
        <f>SUM(B17:B19)</f>
        <v>34804937.700000003</v>
      </c>
      <c r="C20" s="295">
        <f>SUM(C17:C19)</f>
        <v>30104373.68</v>
      </c>
      <c r="E20" s="12"/>
      <c r="F20" s="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5.75" customHeight="1" thickTop="1" x14ac:dyDescent="0.25">
      <c r="A21" s="94"/>
      <c r="B21" s="294"/>
      <c r="C21" s="95"/>
      <c r="E21" s="13"/>
      <c r="F21" s="13"/>
      <c r="G21" s="13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5.75" customHeight="1" x14ac:dyDescent="0.25">
      <c r="A22" s="86" t="s">
        <v>230</v>
      </c>
      <c r="B22" s="284"/>
      <c r="C22" s="95"/>
      <c r="D22" s="416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5.75" customHeight="1" x14ac:dyDescent="0.25">
      <c r="A23" s="88" t="s">
        <v>117</v>
      </c>
      <c r="B23" s="416">
        <v>-20640027.760000002</v>
      </c>
      <c r="C23" s="92">
        <v>20614568.210000001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hidden="1" customHeight="1" x14ac:dyDescent="0.25">
      <c r="A24" s="88" t="s">
        <v>118</v>
      </c>
      <c r="B24" s="277"/>
      <c r="C24" s="9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s="40" customFormat="1" ht="15.75" customHeight="1" x14ac:dyDescent="0.25">
      <c r="A25" s="97" t="s">
        <v>195</v>
      </c>
      <c r="B25" s="277">
        <v>0</v>
      </c>
      <c r="C25" s="92">
        <v>80000</v>
      </c>
      <c r="E25" s="4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5.75" customHeight="1" x14ac:dyDescent="0.25">
      <c r="A26" s="88" t="s">
        <v>119</v>
      </c>
      <c r="B26" s="416">
        <v>-3179199.49</v>
      </c>
      <c r="C26" s="92">
        <v>2330970.92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5.75" customHeight="1" x14ac:dyDescent="0.25">
      <c r="A27" s="91" t="s">
        <v>120</v>
      </c>
      <c r="B27" s="417">
        <v>-1346854.5</v>
      </c>
      <c r="C27" s="51">
        <v>2459293.5099999998</v>
      </c>
      <c r="E27" s="35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5.75" hidden="1" customHeight="1" x14ac:dyDescent="0.25">
      <c r="A28" s="88" t="s">
        <v>121</v>
      </c>
      <c r="B28" s="362"/>
      <c r="C28" s="9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5.75" customHeight="1" x14ac:dyDescent="0.25">
      <c r="A29" s="88" t="s">
        <v>76</v>
      </c>
      <c r="B29" s="416">
        <v>-8032955.6900000004</v>
      </c>
      <c r="C29" s="92">
        <v>4913551.33</v>
      </c>
      <c r="D29" s="3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5.75" hidden="1" customHeight="1" x14ac:dyDescent="0.25">
      <c r="A30" s="88" t="s">
        <v>75</v>
      </c>
      <c r="B30" s="93"/>
      <c r="C30" s="9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5.75" customHeight="1" thickBot="1" x14ac:dyDescent="0.3">
      <c r="A31" s="96" t="s">
        <v>122</v>
      </c>
      <c r="B31" s="427">
        <v>33199037.449999999</v>
      </c>
      <c r="C31" s="296">
        <f t="shared" ref="C31" si="0">SUM(C23:C30)</f>
        <v>30398383.969999999</v>
      </c>
      <c r="E31" s="4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5.75" customHeight="1" thickTop="1" x14ac:dyDescent="0.25">
      <c r="A32" s="94"/>
      <c r="B32" s="297"/>
      <c r="C32" s="95"/>
      <c r="E32" s="4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6" ht="15.75" customHeight="1" thickBot="1" x14ac:dyDescent="0.3">
      <c r="A33" s="86" t="s">
        <v>188</v>
      </c>
      <c r="B33" s="428">
        <f>+B20-B31</f>
        <v>1605900.2500000037</v>
      </c>
      <c r="C33" s="143">
        <f>+C20-C31</f>
        <v>-294010.28999999911</v>
      </c>
      <c r="E33" s="12"/>
      <c r="F33" s="4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6" ht="15.75" customHeight="1" thickTop="1" x14ac:dyDescent="0.25">
      <c r="A34" s="94"/>
      <c r="B34" s="95"/>
      <c r="C34" s="95"/>
      <c r="D34" s="95"/>
      <c r="E34" s="28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94"/>
      <c r="B35" s="98"/>
      <c r="C35" s="98"/>
      <c r="D35" s="98"/>
      <c r="E35" s="95"/>
      <c r="F35" s="4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99"/>
      <c r="B36" s="84"/>
      <c r="C36" s="84"/>
      <c r="D36" s="84"/>
      <c r="E36" s="84"/>
      <c r="F36" s="4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44"/>
      <c r="B37" s="1"/>
      <c r="C37" s="1"/>
      <c r="D37" s="1"/>
      <c r="E37" s="84"/>
      <c r="F37" s="4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44" t="s">
        <v>209</v>
      </c>
      <c r="B38" s="467" t="s">
        <v>216</v>
      </c>
      <c r="C38" s="473"/>
      <c r="D38" s="1"/>
      <c r="E38" s="8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"/>
      <c r="E39" s="95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44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44" t="s">
        <v>211</v>
      </c>
      <c r="B42" s="467" t="s">
        <v>212</v>
      </c>
      <c r="C42" s="473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83" orientation="portrait" r:id="rId1"/>
  <colBreaks count="1" manualBreakCount="1">
    <brk id="4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7" zoomScaleNormal="100" zoomScaleSheetLayoutView="100" workbookViewId="0">
      <selection activeCell="G18" sqref="G18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27.285156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476" t="s">
        <v>205</v>
      </c>
      <c r="B7" s="474"/>
      <c r="C7" s="474"/>
      <c r="D7" s="474"/>
      <c r="E7" s="474"/>
      <c r="F7" s="47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70" t="s">
        <v>43</v>
      </c>
      <c r="B8" s="477"/>
      <c r="C8" s="477"/>
      <c r="D8" s="477"/>
      <c r="E8" s="477"/>
      <c r="F8" s="47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70" t="s">
        <v>243</v>
      </c>
      <c r="B9" s="477"/>
      <c r="C9" s="477"/>
      <c r="D9" s="477"/>
      <c r="E9" s="477"/>
      <c r="F9" s="47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78" t="s">
        <v>0</v>
      </c>
      <c r="B10" s="479"/>
      <c r="C10" s="479"/>
      <c r="D10" s="479"/>
      <c r="E10" s="479"/>
      <c r="F10" s="47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5"/>
      <c r="B11" s="55"/>
      <c r="C11" s="58"/>
      <c r="D11" s="55"/>
      <c r="E11" s="55"/>
      <c r="F11" s="5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23"/>
      <c r="B12" s="124" t="s">
        <v>44</v>
      </c>
      <c r="C12" s="124" t="s">
        <v>45</v>
      </c>
      <c r="D12" s="124" t="s">
        <v>46</v>
      </c>
      <c r="E12" s="124" t="s">
        <v>47</v>
      </c>
      <c r="F12" s="125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6" t="s">
        <v>185</v>
      </c>
      <c r="B13" s="421">
        <v>5707203</v>
      </c>
      <c r="C13" s="421"/>
      <c r="D13" s="421"/>
      <c r="E13" s="418">
        <v>3548867</v>
      </c>
      <c r="F13" s="419">
        <v>9256070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8" t="s">
        <v>49</v>
      </c>
      <c r="B14" s="421"/>
      <c r="C14" s="421"/>
      <c r="D14" s="421"/>
      <c r="E14" s="418"/>
      <c r="F14" s="419">
        <f t="shared" ref="F14:F15" si="0">SUM(B14:E14)</f>
        <v>0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8" t="s">
        <v>50</v>
      </c>
      <c r="B15" s="421"/>
      <c r="C15" s="421"/>
      <c r="D15" s="421"/>
      <c r="E15" s="418"/>
      <c r="F15" s="419">
        <f t="shared" si="0"/>
        <v>0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19" t="s">
        <v>51</v>
      </c>
      <c r="B16" s="424"/>
      <c r="C16" s="424"/>
      <c r="D16" s="424"/>
      <c r="E16" s="420">
        <v>853390</v>
      </c>
      <c r="F16" s="448" t="s">
        <v>268</v>
      </c>
      <c r="G16" s="34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19" t="s">
        <v>52</v>
      </c>
      <c r="B17" s="424"/>
      <c r="C17" s="424"/>
      <c r="D17" s="424"/>
      <c r="E17" s="424" t="s">
        <v>269</v>
      </c>
      <c r="F17" s="448">
        <v>-294010.28999999998</v>
      </c>
      <c r="G17" s="27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26" t="s">
        <v>185</v>
      </c>
      <c r="B18" s="421">
        <f>SUM(B13:B17)</f>
        <v>5707203</v>
      </c>
      <c r="C18" s="421"/>
      <c r="D18" s="421"/>
      <c r="E18" s="419">
        <f>SUM(E13:E17)</f>
        <v>4402257</v>
      </c>
      <c r="F18" s="419">
        <f>F13+F16+F17</f>
        <v>9815449.7100000009</v>
      </c>
      <c r="G18" s="6"/>
      <c r="H18" s="12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56"/>
      <c r="B19" s="424"/>
      <c r="C19" s="424"/>
      <c r="D19" s="424"/>
      <c r="E19" s="424"/>
      <c r="F19" s="425"/>
      <c r="G19" s="3"/>
      <c r="H19" s="126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20" t="s">
        <v>49</v>
      </c>
      <c r="B20" s="424"/>
      <c r="C20" s="424"/>
      <c r="D20" s="424"/>
      <c r="E20" s="424"/>
      <c r="F20" s="425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0" t="s">
        <v>50</v>
      </c>
      <c r="B21" s="424"/>
      <c r="C21" s="424"/>
      <c r="D21" s="424"/>
      <c r="E21" s="424"/>
      <c r="F21" s="425">
        <f t="shared" si="1"/>
        <v>0</v>
      </c>
      <c r="G21" s="3">
        <f>+D13+D17</f>
        <v>0</v>
      </c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0" t="s">
        <v>53</v>
      </c>
      <c r="B22" s="424"/>
      <c r="C22" s="424"/>
      <c r="D22" s="424"/>
      <c r="E22" s="424"/>
      <c r="F22" s="425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393" customFormat="1" ht="15.75" customHeight="1" x14ac:dyDescent="0.25">
      <c r="A23" s="119" t="s">
        <v>51</v>
      </c>
      <c r="B23" s="424"/>
      <c r="C23" s="424"/>
      <c r="D23" s="424"/>
      <c r="E23" s="424">
        <v>1630415</v>
      </c>
      <c r="F23" s="425">
        <f>SUM(C23:E23)</f>
        <v>1630415</v>
      </c>
      <c r="G23" s="392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 x14ac:dyDescent="0.25">
      <c r="A24" s="120" t="s">
        <v>52</v>
      </c>
      <c r="B24" s="424"/>
      <c r="C24" s="424"/>
      <c r="D24" s="424"/>
      <c r="E24" s="424">
        <v>1605900.25</v>
      </c>
      <c r="F24" s="425">
        <v>1605900.25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344" t="s">
        <v>270</v>
      </c>
      <c r="B25" s="422">
        <f>B18</f>
        <v>5707203</v>
      </c>
      <c r="C25" s="422"/>
      <c r="D25" s="422"/>
      <c r="E25" s="422">
        <f>E18+E23+E24</f>
        <v>7638572.25</v>
      </c>
      <c r="F25" s="423">
        <f>+F18+F23+F24</f>
        <v>13051764.960000001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56"/>
      <c r="B26" s="78"/>
      <c r="C26" s="78"/>
      <c r="D26" s="78"/>
      <c r="E26" s="78"/>
      <c r="F26" s="7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6"/>
      <c r="B27" s="121"/>
      <c r="C27" s="121"/>
      <c r="D27" s="121"/>
      <c r="E27" s="121"/>
      <c r="F27" s="12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/>
      <c r="B28" s="83"/>
      <c r="C28" s="83"/>
      <c r="D28" s="83"/>
      <c r="E28" s="83"/>
      <c r="F28" s="74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3"/>
      <c r="B29" s="83"/>
      <c r="C29" s="74">
        <f>+E18+E23</f>
        <v>6032672</v>
      </c>
      <c r="D29" s="83"/>
      <c r="E29" s="83"/>
      <c r="F29" s="7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4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44" t="s">
        <v>209</v>
      </c>
      <c r="B31" s="467"/>
      <c r="C31" s="467"/>
      <c r="D31" s="467" t="s">
        <v>210</v>
      </c>
      <c r="E31" s="46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44"/>
      <c r="B34" s="1"/>
      <c r="C34" s="1"/>
      <c r="D34" s="1"/>
      <c r="E34" s="1"/>
      <c r="F34" s="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44" t="s">
        <v>211</v>
      </c>
      <c r="B35" s="467"/>
      <c r="C35" s="467"/>
      <c r="D35" s="467" t="s">
        <v>212</v>
      </c>
      <c r="E35" s="46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76" orientation="landscape" r:id="rId1"/>
  <ignoredErrors>
    <ignoredError sqref="F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006"/>
  <sheetViews>
    <sheetView tabSelected="1" view="pageBreakPreview" topLeftCell="A4" zoomScaleNormal="100" zoomScaleSheetLayoutView="100" workbookViewId="0">
      <selection activeCell="E44" sqref="E44"/>
    </sheetView>
  </sheetViews>
  <sheetFormatPr baseColWidth="10" defaultColWidth="14.42578125" defaultRowHeight="15" customHeight="1" x14ac:dyDescent="0.25"/>
  <cols>
    <col min="1" max="1" width="57.85546875" customWidth="1"/>
    <col min="2" max="2" width="17.85546875" customWidth="1"/>
    <col min="3" max="3" width="3.85546875" hidden="1" customWidth="1"/>
    <col min="4" max="4" width="21.42578125" customWidth="1"/>
    <col min="5" max="5" width="20.5703125" customWidth="1"/>
    <col min="6" max="6" width="24.7109375" customWidth="1"/>
    <col min="7" max="7" width="21" customWidth="1"/>
    <col min="8" max="26" width="11.42578125" customWidth="1"/>
  </cols>
  <sheetData>
    <row r="1" spans="1:28" s="82" customFormat="1" ht="15" customHeight="1" x14ac:dyDescent="0.25"/>
    <row r="2" spans="1:28" s="82" customFormat="1" ht="15" customHeight="1" x14ac:dyDescent="0.25"/>
    <row r="3" spans="1:28" s="82" customFormat="1" ht="15" customHeight="1" x14ac:dyDescent="0.25"/>
    <row r="4" spans="1:28" s="82" customFormat="1" ht="15" customHeight="1" x14ac:dyDescent="0.25"/>
    <row r="5" spans="1:28" s="82" customFormat="1" ht="15" customHeight="1" x14ac:dyDescent="0.25"/>
    <row r="6" spans="1:28" s="82" customFormat="1" ht="15" customHeight="1" x14ac:dyDescent="0.25"/>
    <row r="7" spans="1:28" ht="15.75" customHeight="1" x14ac:dyDescent="0.25">
      <c r="A7" s="480"/>
      <c r="B7" s="480"/>
      <c r="C7" s="480"/>
      <c r="D7" s="48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8" ht="15.75" customHeight="1" x14ac:dyDescent="0.25">
      <c r="A8" s="481" t="s">
        <v>1</v>
      </c>
      <c r="B8" s="471"/>
      <c r="C8" s="471"/>
      <c r="D8" s="47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8" ht="15.75" customHeight="1" x14ac:dyDescent="0.25">
      <c r="A9" s="481" t="s">
        <v>243</v>
      </c>
      <c r="B9" s="471"/>
      <c r="C9" s="471"/>
      <c r="D9" s="471"/>
      <c r="E9" s="3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8" ht="15.75" customHeight="1" x14ac:dyDescent="0.25">
      <c r="A10" s="482" t="s">
        <v>0</v>
      </c>
      <c r="B10" s="483"/>
      <c r="C10" s="483"/>
      <c r="D10" s="48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8" ht="15.75" customHeight="1" x14ac:dyDescent="0.25">
      <c r="A11" s="127"/>
      <c r="B11" s="83"/>
      <c r="C11" s="83"/>
      <c r="D11" s="12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8" ht="15.75" customHeight="1" x14ac:dyDescent="0.25">
      <c r="A12" s="129" t="s">
        <v>2</v>
      </c>
      <c r="B12" s="83"/>
      <c r="C12" s="83"/>
      <c r="D12" s="12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8" ht="15.75" customHeight="1" x14ac:dyDescent="0.25">
      <c r="A13" s="130"/>
      <c r="B13" s="83"/>
      <c r="C13" s="83"/>
      <c r="D13" s="128"/>
      <c r="E13" s="1"/>
      <c r="F13" s="1"/>
      <c r="G13" s="3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8" ht="15.75" customHeight="1" x14ac:dyDescent="0.25">
      <c r="A14" s="83"/>
      <c r="B14" s="131">
        <v>2023</v>
      </c>
      <c r="C14" s="131">
        <v>2020</v>
      </c>
      <c r="D14" s="131">
        <v>2022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8" ht="15.75" customHeight="1" x14ac:dyDescent="0.25">
      <c r="A15" s="271"/>
      <c r="B15" s="146"/>
      <c r="C15" s="146"/>
      <c r="D15" s="304"/>
      <c r="E15" s="132"/>
      <c r="F15" s="12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hidden="1" customHeight="1" x14ac:dyDescent="0.25">
      <c r="A16" s="309" t="s">
        <v>3</v>
      </c>
      <c r="B16" s="133"/>
      <c r="C16" s="133"/>
      <c r="D16" s="305">
        <v>0</v>
      </c>
      <c r="E16" s="134"/>
      <c r="F16" s="12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hidden="1" customHeight="1" x14ac:dyDescent="0.25">
      <c r="A17" s="309" t="s">
        <v>4</v>
      </c>
      <c r="B17" s="133"/>
      <c r="C17" s="133"/>
      <c r="D17" s="305">
        <v>0</v>
      </c>
      <c r="E17" s="134"/>
      <c r="F17" s="12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hidden="1" customHeight="1" x14ac:dyDescent="0.25">
      <c r="A18" s="309" t="s">
        <v>5</v>
      </c>
      <c r="B18" s="133"/>
      <c r="C18" s="133"/>
      <c r="D18" s="306"/>
      <c r="E18" s="59"/>
      <c r="F18" s="12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393" customFormat="1" ht="15.75" customHeight="1" x14ac:dyDescent="0.25">
      <c r="A19" s="311" t="s">
        <v>6</v>
      </c>
      <c r="B19" s="363">
        <f>34500000+304937.7</f>
        <v>34804937.700000003</v>
      </c>
      <c r="C19" s="136"/>
      <c r="D19" s="307">
        <v>30000000</v>
      </c>
      <c r="F19" s="47"/>
      <c r="G19" s="394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1:28" ht="15.75" hidden="1" customHeight="1" x14ac:dyDescent="0.25">
      <c r="A20" s="310" t="s">
        <v>7</v>
      </c>
      <c r="B20" s="308"/>
      <c r="C20" s="135"/>
      <c r="D20" s="27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8" ht="15.75" hidden="1" customHeight="1" x14ac:dyDescent="0.25">
      <c r="A21" s="310" t="s">
        <v>8</v>
      </c>
      <c r="B21" s="308"/>
      <c r="C21" s="135"/>
      <c r="D21" s="27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8" ht="15.75" hidden="1" customHeight="1" x14ac:dyDescent="0.25">
      <c r="A22" s="310" t="s">
        <v>9</v>
      </c>
      <c r="B22" s="308"/>
      <c r="C22" s="135"/>
      <c r="D22" s="27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ht="15.75" customHeight="1" x14ac:dyDescent="0.25">
      <c r="A23" s="311" t="s">
        <v>10</v>
      </c>
      <c r="B23" s="363">
        <v>0</v>
      </c>
      <c r="C23" s="135"/>
      <c r="D23" s="272">
        <v>104373.89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8" ht="15.75" customHeight="1" x14ac:dyDescent="0.25">
      <c r="A24" s="310" t="s">
        <v>11</v>
      </c>
      <c r="B24" s="308">
        <v>-18267062.280000001</v>
      </c>
      <c r="C24" s="135"/>
      <c r="D24" s="272">
        <v>-18263527.18</v>
      </c>
      <c r="E24" s="345"/>
      <c r="F24" s="1"/>
      <c r="G24" s="37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8" ht="15.75" customHeight="1" x14ac:dyDescent="0.25">
      <c r="A25" s="310" t="s">
        <v>191</v>
      </c>
      <c r="B25" s="308">
        <v>-2372965.48</v>
      </c>
      <c r="C25" s="135"/>
      <c r="D25" s="377">
        <v>-2351027</v>
      </c>
      <c r="E25" s="378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8" ht="15.75" customHeight="1" x14ac:dyDescent="0.25">
      <c r="A26" s="311" t="s">
        <v>12</v>
      </c>
      <c r="B26" s="59">
        <v>-3179199.52</v>
      </c>
      <c r="C26" s="136"/>
      <c r="D26" s="307">
        <v>-5533088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8" ht="15.75" customHeight="1" x14ac:dyDescent="0.25">
      <c r="A27" s="136" t="s">
        <v>13</v>
      </c>
      <c r="B27" s="59">
        <v>-8032955.5999999996</v>
      </c>
      <c r="C27" s="136"/>
      <c r="D27" s="348">
        <v>-666789</v>
      </c>
      <c r="F27" s="1" t="s">
        <v>176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8" ht="15.75" customHeight="1" thickBot="1" x14ac:dyDescent="0.3">
      <c r="A28" s="137" t="s">
        <v>14</v>
      </c>
      <c r="B28" s="288">
        <f>SUM(B19:B27)</f>
        <v>2952754.8200000022</v>
      </c>
      <c r="C28" s="289"/>
      <c r="D28" s="349">
        <f>+D19+D23+D24+D25+D26+D27</f>
        <v>3289942.7100000009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8" ht="15.75" customHeight="1" thickTop="1" x14ac:dyDescent="0.25">
      <c r="A29" s="138"/>
      <c r="B29" s="138"/>
      <c r="C29" s="138"/>
      <c r="D29" s="69"/>
      <c r="E29" s="30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8" ht="15.75" customHeight="1" x14ac:dyDescent="0.25">
      <c r="A30" s="139" t="s">
        <v>15</v>
      </c>
      <c r="B30" s="139"/>
      <c r="C30" s="139"/>
      <c r="D30" s="140"/>
      <c r="E30" s="14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8" ht="15.75" hidden="1" customHeight="1" x14ac:dyDescent="0.25">
      <c r="A31" s="141" t="s">
        <v>16</v>
      </c>
      <c r="B31" s="141"/>
      <c r="C31" s="141"/>
      <c r="D31" s="59"/>
      <c r="E31" s="5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8" ht="15.75" hidden="1" customHeight="1" x14ac:dyDescent="0.25">
      <c r="A32" s="133" t="s">
        <v>17</v>
      </c>
      <c r="B32" s="133"/>
      <c r="C32" s="133"/>
      <c r="D32" s="59"/>
      <c r="E32" s="5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hidden="1" customHeight="1" x14ac:dyDescent="0.25">
      <c r="A33" s="133" t="s">
        <v>18</v>
      </c>
      <c r="B33" s="133"/>
      <c r="C33" s="133"/>
      <c r="D33" s="59"/>
      <c r="E33" s="5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hidden="1" customHeight="1" x14ac:dyDescent="0.25">
      <c r="A34" s="133" t="s">
        <v>19</v>
      </c>
      <c r="B34" s="133"/>
      <c r="C34" s="133"/>
      <c r="D34" s="59"/>
      <c r="E34" s="5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hidden="1" customHeight="1" x14ac:dyDescent="0.25">
      <c r="A35" s="133" t="s">
        <v>20</v>
      </c>
      <c r="B35" s="133"/>
      <c r="C35" s="133"/>
      <c r="D35" s="59"/>
      <c r="E35" s="5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hidden="1" customHeight="1" x14ac:dyDescent="0.25">
      <c r="A36" s="133" t="s">
        <v>10</v>
      </c>
      <c r="B36" s="133"/>
      <c r="C36" s="133"/>
      <c r="D36" s="59"/>
      <c r="E36" s="5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2.5" customHeight="1" x14ac:dyDescent="0.25">
      <c r="A37" s="136" t="s">
        <v>21</v>
      </c>
      <c r="B37" s="442">
        <v>-2011903.67</v>
      </c>
      <c r="C37" s="136"/>
      <c r="D37" s="147">
        <v>-1524409.48</v>
      </c>
      <c r="E37" s="31"/>
      <c r="F37" s="3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hidden="1" customHeight="1" x14ac:dyDescent="0.25">
      <c r="A38" s="133" t="s">
        <v>22</v>
      </c>
      <c r="B38" s="133"/>
      <c r="C38" s="133"/>
      <c r="D38" s="59"/>
      <c r="E38" s="5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hidden="1" customHeight="1" x14ac:dyDescent="0.25">
      <c r="A39" s="133" t="s">
        <v>23</v>
      </c>
      <c r="B39" s="133"/>
      <c r="C39" s="133"/>
      <c r="D39" s="59"/>
      <c r="E39" s="5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hidden="1" customHeight="1" x14ac:dyDescent="0.25">
      <c r="A40" s="133" t="s">
        <v>24</v>
      </c>
      <c r="B40" s="133"/>
      <c r="C40" s="133"/>
      <c r="D40" s="59"/>
      <c r="E40" s="5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hidden="1" customHeight="1" x14ac:dyDescent="0.25">
      <c r="A41" s="133" t="s">
        <v>25</v>
      </c>
      <c r="B41" s="133"/>
      <c r="C41" s="133"/>
      <c r="D41" s="59"/>
      <c r="E41" s="5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hidden="1" customHeight="1" x14ac:dyDescent="0.25">
      <c r="A42" s="133" t="s">
        <v>26</v>
      </c>
      <c r="B42" s="133"/>
      <c r="C42" s="133"/>
      <c r="D42" s="59"/>
      <c r="E42" s="5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33"/>
      <c r="B43" s="133"/>
      <c r="C43" s="133"/>
      <c r="D43" s="59"/>
      <c r="E43" s="5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5">
      <c r="A44" s="139" t="s">
        <v>27</v>
      </c>
      <c r="B44" s="140"/>
      <c r="C44" s="139"/>
      <c r="D44" s="79"/>
      <c r="E44" s="302"/>
      <c r="F44" s="7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5">
      <c r="A45" s="138"/>
      <c r="B45" s="138"/>
      <c r="C45" s="138"/>
      <c r="D45" s="69"/>
      <c r="E45" s="69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5">
      <c r="A46" s="139" t="s">
        <v>28</v>
      </c>
      <c r="B46" s="139"/>
      <c r="C46" s="139"/>
      <c r="D46" s="140"/>
      <c r="E46" s="14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hidden="1" customHeight="1" x14ac:dyDescent="0.25">
      <c r="A47" s="133" t="s">
        <v>29</v>
      </c>
      <c r="B47" s="133"/>
      <c r="C47" s="133"/>
      <c r="D47" s="59">
        <v>0</v>
      </c>
      <c r="E47" s="59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hidden="1" customHeight="1" x14ac:dyDescent="0.25">
      <c r="A48" s="133" t="s">
        <v>30</v>
      </c>
      <c r="B48" s="133"/>
      <c r="C48" s="133"/>
      <c r="D48" s="59">
        <v>0</v>
      </c>
      <c r="E48" s="59"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hidden="1" customHeight="1" x14ac:dyDescent="0.25">
      <c r="A49" s="133" t="s">
        <v>31</v>
      </c>
      <c r="B49" s="133"/>
      <c r="C49" s="133"/>
      <c r="D49" s="59">
        <v>0</v>
      </c>
      <c r="E49" s="59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hidden="1" customHeight="1" x14ac:dyDescent="0.25">
      <c r="A50" s="133" t="s">
        <v>32</v>
      </c>
      <c r="B50" s="133"/>
      <c r="C50" s="133"/>
      <c r="D50" s="59">
        <v>0</v>
      </c>
      <c r="E50" s="59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hidden="1" customHeight="1" x14ac:dyDescent="0.25">
      <c r="A51" s="133" t="s">
        <v>10</v>
      </c>
      <c r="B51" s="133"/>
      <c r="C51" s="133"/>
      <c r="D51" s="59">
        <v>0</v>
      </c>
      <c r="E51" s="59"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hidden="1" customHeight="1" x14ac:dyDescent="0.25">
      <c r="A52" s="133" t="s">
        <v>33</v>
      </c>
      <c r="B52" s="133"/>
      <c r="C52" s="133"/>
      <c r="D52" s="59">
        <v>0</v>
      </c>
      <c r="E52" s="59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hidden="1" customHeight="1" x14ac:dyDescent="0.25">
      <c r="A53" s="133" t="s">
        <v>34</v>
      </c>
      <c r="B53" s="133"/>
      <c r="C53" s="133"/>
      <c r="D53" s="59">
        <v>0</v>
      </c>
      <c r="E53" s="59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hidden="1" customHeight="1" x14ac:dyDescent="0.25">
      <c r="A54" s="133" t="s">
        <v>35</v>
      </c>
      <c r="B54" s="133"/>
      <c r="C54" s="133"/>
      <c r="D54" s="59">
        <v>0</v>
      </c>
      <c r="E54" s="59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hidden="1" customHeight="1" x14ac:dyDescent="0.25">
      <c r="A55" s="133" t="s">
        <v>36</v>
      </c>
      <c r="B55" s="133"/>
      <c r="C55" s="133"/>
      <c r="D55" s="59">
        <v>0</v>
      </c>
      <c r="E55" s="59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hidden="1" customHeight="1" x14ac:dyDescent="0.25">
      <c r="A56" s="133" t="s">
        <v>37</v>
      </c>
      <c r="B56" s="133"/>
      <c r="C56" s="133"/>
      <c r="D56" s="59">
        <v>0</v>
      </c>
      <c r="E56" s="59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5">
      <c r="A57" s="133" t="s">
        <v>38</v>
      </c>
      <c r="B57" s="59">
        <v>-206627.15</v>
      </c>
      <c r="C57" s="133"/>
      <c r="D57" s="7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5">
      <c r="A58" s="139" t="s">
        <v>39</v>
      </c>
      <c r="B58" s="139"/>
      <c r="C58" s="139"/>
      <c r="D58" s="79"/>
      <c r="E58" s="7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5">
      <c r="A59" s="138"/>
      <c r="B59" s="138"/>
      <c r="C59" s="138"/>
      <c r="D59" s="66"/>
      <c r="E59" s="6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s="197" customFormat="1" ht="26.25" customHeight="1" x14ac:dyDescent="0.25">
      <c r="A60" s="194" t="s">
        <v>40</v>
      </c>
      <c r="B60" s="196">
        <f>+B28+B37+B57</f>
        <v>734224.00000000221</v>
      </c>
      <c r="C60" s="194"/>
      <c r="D60" s="447">
        <f>+D28+D37</f>
        <v>1765533.2300000009</v>
      </c>
      <c r="F60" s="195"/>
      <c r="G60" s="195"/>
      <c r="H60" s="195"/>
      <c r="I60" s="196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</row>
    <row r="61" spans="1:27" ht="19.5" customHeight="1" x14ac:dyDescent="0.25">
      <c r="A61" s="133" t="s">
        <v>41</v>
      </c>
      <c r="B61" s="59">
        <v>1869907</v>
      </c>
      <c r="C61" s="133"/>
      <c r="D61" s="59">
        <v>104374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thickBot="1" x14ac:dyDescent="0.3">
      <c r="A62" s="142" t="s">
        <v>42</v>
      </c>
      <c r="B62" s="290">
        <f>B60+B61</f>
        <v>2604131.0000000023</v>
      </c>
      <c r="C62" s="291"/>
      <c r="D62" s="292">
        <f>+D60+D61</f>
        <v>1869907.2300000009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thickTop="1" x14ac:dyDescent="0.25">
      <c r="A63" s="83"/>
      <c r="B63" s="66"/>
      <c r="C63" s="74"/>
      <c r="D63" s="12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7" ht="15.75" customHeight="1" x14ac:dyDescent="0.25">
      <c r="A64" s="83"/>
      <c r="B64" s="66"/>
      <c r="C64" s="74"/>
      <c r="D64" s="12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3"/>
      <c r="B65" s="66"/>
      <c r="C65" s="74"/>
      <c r="D65" s="12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4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44" t="s">
        <v>209</v>
      </c>
      <c r="B67" s="467"/>
      <c r="C67" s="467"/>
      <c r="D67" s="467" t="s">
        <v>210</v>
      </c>
      <c r="E67" s="46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4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44" t="s">
        <v>211</v>
      </c>
      <c r="B71" s="467"/>
      <c r="C71" s="467"/>
      <c r="D71" s="467" t="s">
        <v>212</v>
      </c>
      <c r="E71" s="46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2"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1"/>
  <sheetViews>
    <sheetView view="pageBreakPreview" topLeftCell="A10" zoomScaleNormal="100" zoomScaleSheetLayoutView="100" workbookViewId="0">
      <selection activeCell="C25" sqref="C25"/>
    </sheetView>
  </sheetViews>
  <sheetFormatPr baseColWidth="10" defaultColWidth="14.42578125" defaultRowHeight="15" customHeight="1" x14ac:dyDescent="0.25"/>
  <cols>
    <col min="1" max="1" width="4.5703125" customWidth="1"/>
    <col min="2" max="2" width="37.85546875" customWidth="1"/>
    <col min="3" max="3" width="25.42578125" customWidth="1"/>
    <col min="4" max="4" width="27.28515625" customWidth="1"/>
    <col min="5" max="5" width="28.28515625" customWidth="1"/>
    <col min="6" max="6" width="19.42578125" customWidth="1"/>
    <col min="7" max="7" width="20.28515625" customWidth="1"/>
    <col min="8" max="8" width="24.7109375" customWidth="1"/>
    <col min="9" max="9" width="17.42578125" customWidth="1"/>
    <col min="10" max="10" width="19.140625" customWidth="1"/>
    <col min="11" max="11" width="24.7109375" customWidth="1"/>
    <col min="12" max="12" width="26.85546875" customWidth="1"/>
    <col min="13" max="13" width="22.85546875" customWidth="1"/>
    <col min="14" max="14" width="21.42578125" customWidth="1"/>
    <col min="15" max="26" width="11.42578125" customWidth="1"/>
  </cols>
  <sheetData>
    <row r="1" spans="1:26" s="82" customFormat="1" ht="40.5" customHeight="1" x14ac:dyDescent="0.25"/>
    <row r="2" spans="1:26" s="82" customFormat="1" ht="15" customHeight="1" x14ac:dyDescent="0.25"/>
    <row r="3" spans="1:26" s="82" customFormat="1" ht="7.5" customHeight="1" x14ac:dyDescent="0.25"/>
    <row r="4" spans="1:26" s="82" customFormat="1" ht="15" hidden="1" customHeight="1" x14ac:dyDescent="0.25"/>
    <row r="5" spans="1:26" s="82" customFormat="1" ht="15" hidden="1" customHeight="1" x14ac:dyDescent="0.25"/>
    <row r="6" spans="1:26" s="82" customFormat="1" ht="15" hidden="1" customHeight="1" x14ac:dyDescent="0.25"/>
    <row r="7" spans="1:26" ht="18.75" customHeight="1" x14ac:dyDescent="0.35">
      <c r="A7" s="476" t="s">
        <v>205</v>
      </c>
      <c r="B7" s="474"/>
      <c r="C7" s="474"/>
      <c r="D7" s="474"/>
      <c r="E7" s="474"/>
      <c r="F7" s="474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484" t="s">
        <v>192</v>
      </c>
      <c r="B8" s="471"/>
      <c r="C8" s="471"/>
      <c r="D8" s="471"/>
      <c r="E8" s="471"/>
      <c r="F8" s="471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484" t="s">
        <v>242</v>
      </c>
      <c r="B9" s="471"/>
      <c r="C9" s="471"/>
      <c r="D9" s="471"/>
      <c r="E9" s="471"/>
      <c r="F9" s="471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484" t="s">
        <v>54</v>
      </c>
      <c r="B10" s="471"/>
      <c r="C10" s="471"/>
      <c r="D10" s="471"/>
      <c r="E10" s="471"/>
      <c r="F10" s="471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485" t="s">
        <v>55</v>
      </c>
      <c r="B11" s="471"/>
      <c r="C11" s="471"/>
      <c r="D11" s="471"/>
      <c r="E11" s="471"/>
      <c r="F11" s="471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00"/>
      <c r="B12" s="100"/>
      <c r="C12" s="100"/>
      <c r="D12" s="100"/>
      <c r="E12" s="100"/>
      <c r="F12" s="100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54.6" customHeight="1" x14ac:dyDescent="0.3">
      <c r="A13" s="486" t="s">
        <v>56</v>
      </c>
      <c r="B13" s="471"/>
      <c r="C13" s="101" t="s">
        <v>57</v>
      </c>
      <c r="D13" s="101" t="s">
        <v>58</v>
      </c>
      <c r="E13" s="101" t="s">
        <v>59</v>
      </c>
      <c r="F13" s="101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9.75" customHeight="1" x14ac:dyDescent="0.3">
      <c r="A14" s="102">
        <v>1</v>
      </c>
      <c r="B14" s="103" t="s">
        <v>61</v>
      </c>
      <c r="C14" s="104">
        <f>SUM(C18:C20)</f>
        <v>34804937.700000003</v>
      </c>
      <c r="D14" s="312">
        <f>SUM(D18:D20)</f>
        <v>34500000</v>
      </c>
      <c r="E14" s="105">
        <f t="shared" ref="E14:E31" si="0">+D14/C14</f>
        <v>0.99123866554141249</v>
      </c>
      <c r="F14" s="106">
        <f t="shared" ref="F14:F22" si="1">+C14-D14</f>
        <v>304937.70000000298</v>
      </c>
      <c r="G14" s="8"/>
      <c r="H14" s="8"/>
      <c r="I14" s="52"/>
      <c r="J14" s="8"/>
      <c r="K14" s="104"/>
      <c r="L14" s="312">
        <f>SUM(L18:L20)</f>
        <v>0</v>
      </c>
      <c r="M14" s="105"/>
      <c r="N14" s="106">
        <f t="shared" ref="N14:N20" si="2">+K14-L14</f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07">
        <v>1.1000000000000001</v>
      </c>
      <c r="B15" s="108" t="s">
        <v>62</v>
      </c>
      <c r="C15" s="109"/>
      <c r="D15" s="313"/>
      <c r="E15" s="105" t="e">
        <f t="shared" si="0"/>
        <v>#DIV/0!</v>
      </c>
      <c r="F15" s="106">
        <f t="shared" si="1"/>
        <v>0</v>
      </c>
      <c r="G15" s="8"/>
      <c r="H15" s="8"/>
      <c r="I15" s="8"/>
      <c r="J15" s="8"/>
      <c r="K15" s="109"/>
      <c r="L15" s="313"/>
      <c r="M15" s="105" t="e">
        <f t="shared" ref="M15:M19" si="3">+L15/K15</f>
        <v>#DIV/0!</v>
      </c>
      <c r="N15" s="106">
        <f t="shared" si="2"/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07">
        <v>1.2</v>
      </c>
      <c r="B16" s="108" t="s">
        <v>63</v>
      </c>
      <c r="C16" s="109"/>
      <c r="D16" s="313"/>
      <c r="E16" s="105" t="e">
        <f t="shared" si="0"/>
        <v>#DIV/0!</v>
      </c>
      <c r="F16" s="106">
        <f t="shared" si="1"/>
        <v>0</v>
      </c>
      <c r="G16" s="8"/>
      <c r="H16" s="8"/>
      <c r="I16" s="8"/>
      <c r="J16" s="8"/>
      <c r="K16" s="109"/>
      <c r="L16" s="313"/>
      <c r="M16" s="105" t="e">
        <f t="shared" si="3"/>
        <v>#DIV/0!</v>
      </c>
      <c r="N16" s="106">
        <f t="shared" si="2"/>
        <v>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07">
        <v>1.3</v>
      </c>
      <c r="B17" s="108" t="s">
        <v>64</v>
      </c>
      <c r="C17" s="109"/>
      <c r="D17" s="313"/>
      <c r="E17" s="105" t="e">
        <f t="shared" si="0"/>
        <v>#DIV/0!</v>
      </c>
      <c r="F17" s="106">
        <f t="shared" si="1"/>
        <v>0</v>
      </c>
      <c r="G17" s="8"/>
      <c r="H17" s="8"/>
      <c r="I17" s="8"/>
      <c r="J17" s="8"/>
      <c r="K17" s="109"/>
      <c r="L17" s="313"/>
      <c r="M17" s="105" t="e">
        <f t="shared" si="3"/>
        <v>#DIV/0!</v>
      </c>
      <c r="N17" s="106">
        <f t="shared" si="2"/>
        <v>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.75" customHeight="1" x14ac:dyDescent="0.3">
      <c r="A18" s="107">
        <v>1.4</v>
      </c>
      <c r="B18" s="108" t="s">
        <v>65</v>
      </c>
      <c r="C18" s="316">
        <v>34500000</v>
      </c>
      <c r="D18" s="314">
        <v>34500000</v>
      </c>
      <c r="E18" s="105">
        <f t="shared" si="0"/>
        <v>1</v>
      </c>
      <c r="F18" s="106">
        <f t="shared" si="1"/>
        <v>0</v>
      </c>
      <c r="G18" s="8"/>
      <c r="H18" s="246" t="s">
        <v>255</v>
      </c>
      <c r="I18" s="8"/>
      <c r="J18" s="8"/>
      <c r="K18" s="242"/>
      <c r="L18" s="314"/>
      <c r="M18" s="105"/>
      <c r="N18" s="106">
        <f t="shared" si="2"/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07">
        <v>1.5</v>
      </c>
      <c r="B19" s="108" t="s">
        <v>66</v>
      </c>
      <c r="C19" s="316"/>
      <c r="D19" s="315"/>
      <c r="E19" s="105" t="e">
        <f t="shared" si="0"/>
        <v>#DIV/0!</v>
      </c>
      <c r="F19" s="106">
        <f t="shared" si="1"/>
        <v>0</v>
      </c>
      <c r="G19" s="8"/>
      <c r="H19" s="8"/>
      <c r="I19" s="8"/>
      <c r="J19" s="8"/>
      <c r="K19" s="242"/>
      <c r="L19" s="315"/>
      <c r="M19" s="105" t="e">
        <f t="shared" si="3"/>
        <v>#DIV/0!</v>
      </c>
      <c r="N19" s="106">
        <f t="shared" si="2"/>
        <v>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2.5" customHeight="1" x14ac:dyDescent="0.3">
      <c r="A20" s="107">
        <v>1.6</v>
      </c>
      <c r="B20" s="108" t="s">
        <v>67</v>
      </c>
      <c r="C20" s="316">
        <v>304937.7</v>
      </c>
      <c r="D20" s="365">
        <v>0</v>
      </c>
      <c r="E20" s="105">
        <f t="shared" si="0"/>
        <v>0</v>
      </c>
      <c r="F20" s="106">
        <f t="shared" si="1"/>
        <v>304937.7</v>
      </c>
      <c r="G20" s="8"/>
      <c r="H20" s="52"/>
      <c r="I20" s="52"/>
      <c r="J20" s="8"/>
      <c r="K20" s="242"/>
      <c r="L20" s="314"/>
      <c r="M20" s="105"/>
      <c r="N20" s="106">
        <f t="shared" si="2"/>
        <v>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customHeight="1" x14ac:dyDescent="0.3">
      <c r="A21" s="102">
        <v>2</v>
      </c>
      <c r="B21" s="103" t="s">
        <v>68</v>
      </c>
      <c r="C21" s="241">
        <f>+C22+C23+C24+C25+C26</f>
        <v>34500000</v>
      </c>
      <c r="D21" s="241">
        <f>+D22+D23+D24+D25+D26</f>
        <v>33864086.340000004</v>
      </c>
      <c r="E21" s="105">
        <f t="shared" si="0"/>
        <v>0.98156772000000014</v>
      </c>
      <c r="F21" s="106">
        <f>+C21-D21</f>
        <v>635913.65999999642</v>
      </c>
      <c r="G21" s="244"/>
      <c r="H21" s="8"/>
      <c r="I21" s="48"/>
      <c r="J21" s="8"/>
      <c r="K21" s="241"/>
      <c r="L21" s="241"/>
      <c r="M21" s="105"/>
      <c r="N21" s="106">
        <f>+K21-L21</f>
        <v>0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customHeight="1" x14ac:dyDescent="0.3">
      <c r="A22" s="107">
        <v>2.1</v>
      </c>
      <c r="B22" s="108" t="s">
        <v>69</v>
      </c>
      <c r="C22" s="243">
        <v>20647176</v>
      </c>
      <c r="D22" s="243">
        <v>20640027.760000002</v>
      </c>
      <c r="E22" s="105">
        <f t="shared" si="0"/>
        <v>0.99965379091067963</v>
      </c>
      <c r="F22" s="106">
        <f t="shared" si="1"/>
        <v>7148.2399999983609</v>
      </c>
      <c r="G22" s="8"/>
      <c r="H22" s="244"/>
      <c r="I22" s="8"/>
      <c r="J22" s="8"/>
      <c r="K22" s="243"/>
      <c r="L22" s="243"/>
      <c r="M22" s="105"/>
      <c r="N22" s="106">
        <f t="shared" ref="N22:N24" si="4">+K22-L22</f>
        <v>0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0.100000000000001" customHeight="1" x14ac:dyDescent="0.3">
      <c r="A23" s="107">
        <v>2.2000000000000002</v>
      </c>
      <c r="B23" s="110" t="s">
        <v>70</v>
      </c>
      <c r="C23" s="285">
        <v>8256410.0199999996</v>
      </c>
      <c r="D23" s="285">
        <v>8032955.0599999996</v>
      </c>
      <c r="E23" s="105">
        <f t="shared" si="0"/>
        <v>0.97293557860393176</v>
      </c>
      <c r="F23" s="106">
        <f t="shared" ref="F23:F30" si="5">+C23-D23</f>
        <v>223454.95999999996</v>
      </c>
      <c r="G23" s="8"/>
      <c r="H23" s="8"/>
      <c r="I23" s="8"/>
      <c r="J23" s="50"/>
      <c r="K23" s="285"/>
      <c r="L23" s="285"/>
      <c r="M23" s="105"/>
      <c r="N23" s="106">
        <f t="shared" si="4"/>
        <v>0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0.45" customHeight="1" x14ac:dyDescent="0.3">
      <c r="A24" s="107">
        <v>2.2999999999999998</v>
      </c>
      <c r="B24" s="110" t="s">
        <v>71</v>
      </c>
      <c r="C24" s="318">
        <v>3404341</v>
      </c>
      <c r="D24" s="318">
        <v>3179199.52</v>
      </c>
      <c r="E24" s="105">
        <f t="shared" si="0"/>
        <v>0.93386635475118385</v>
      </c>
      <c r="F24" s="106">
        <f t="shared" si="5"/>
        <v>225141.47999999998</v>
      </c>
      <c r="G24" s="8"/>
      <c r="H24" s="8"/>
      <c r="I24" s="8"/>
      <c r="J24" s="50">
        <f>+J13</f>
        <v>0</v>
      </c>
      <c r="K24" s="318"/>
      <c r="L24" s="318"/>
      <c r="M24" s="105"/>
      <c r="N24" s="106">
        <f t="shared" si="4"/>
        <v>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45" customFormat="1" ht="18.75" customHeight="1" x14ac:dyDescent="0.3">
      <c r="A25" s="107">
        <v>2.4</v>
      </c>
      <c r="B25" s="110" t="s">
        <v>207</v>
      </c>
      <c r="C25" s="286">
        <v>0</v>
      </c>
      <c r="D25" s="286">
        <v>0</v>
      </c>
      <c r="E25" s="105">
        <v>0</v>
      </c>
      <c r="F25" s="106">
        <v>0</v>
      </c>
      <c r="G25" s="8"/>
      <c r="H25" s="244"/>
      <c r="I25" s="8"/>
      <c r="J25" s="51"/>
      <c r="K25" s="286"/>
      <c r="L25" s="286"/>
      <c r="M25" s="105"/>
      <c r="N25" s="106">
        <v>0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3.25" customHeight="1" x14ac:dyDescent="0.3">
      <c r="A26" s="107">
        <v>2.6</v>
      </c>
      <c r="B26" s="110" t="s">
        <v>72</v>
      </c>
      <c r="C26" s="286">
        <v>2192072.98</v>
      </c>
      <c r="D26" s="286">
        <v>2011904</v>
      </c>
      <c r="E26" s="105">
        <f t="shared" si="0"/>
        <v>0.91780885871783335</v>
      </c>
      <c r="F26" s="106">
        <f t="shared" si="5"/>
        <v>180168.97999999998</v>
      </c>
      <c r="G26" s="8"/>
      <c r="H26" s="8"/>
      <c r="I26" s="8"/>
      <c r="J26" s="50"/>
      <c r="K26" s="287"/>
      <c r="L26" s="286"/>
      <c r="M26" s="105"/>
      <c r="N26" s="106">
        <f t="shared" ref="N26:N30" si="6">+K26-L26</f>
        <v>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hidden="1" customHeight="1" x14ac:dyDescent="0.3">
      <c r="A27" s="107">
        <v>2.7</v>
      </c>
      <c r="B27" s="110" t="s">
        <v>73</v>
      </c>
      <c r="C27" s="109"/>
      <c r="D27" s="316"/>
      <c r="E27" s="105" t="e">
        <f t="shared" si="0"/>
        <v>#DIV/0!</v>
      </c>
      <c r="F27" s="106">
        <f t="shared" si="5"/>
        <v>0</v>
      </c>
      <c r="G27" s="8"/>
      <c r="H27" s="8"/>
      <c r="I27" s="8"/>
      <c r="J27" s="49">
        <v>4913551.33</v>
      </c>
      <c r="K27" s="109"/>
      <c r="L27" s="316"/>
      <c r="M27" s="105" t="e">
        <f t="shared" ref="M27:M30" si="7">+L27/K27</f>
        <v>#DIV/0!</v>
      </c>
      <c r="N27" s="106">
        <f t="shared" si="6"/>
        <v>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07">
        <v>2.8</v>
      </c>
      <c r="B28" s="110" t="s">
        <v>74</v>
      </c>
      <c r="C28" s="109"/>
      <c r="D28" s="316"/>
      <c r="E28" s="105" t="e">
        <f t="shared" si="0"/>
        <v>#DIV/0!</v>
      </c>
      <c r="F28" s="106">
        <f t="shared" si="5"/>
        <v>0</v>
      </c>
      <c r="G28" s="8"/>
      <c r="H28" s="8"/>
      <c r="I28" s="8"/>
      <c r="J28" s="15"/>
      <c r="K28" s="109"/>
      <c r="L28" s="316"/>
      <c r="M28" s="105" t="e">
        <f t="shared" si="7"/>
        <v>#DIV/0!</v>
      </c>
      <c r="N28" s="106">
        <f t="shared" si="6"/>
        <v>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07">
        <v>2.9</v>
      </c>
      <c r="B29" s="110" t="s">
        <v>75</v>
      </c>
      <c r="C29" s="109"/>
      <c r="D29" s="316"/>
      <c r="E29" s="105" t="e">
        <f t="shared" si="0"/>
        <v>#DIV/0!</v>
      </c>
      <c r="F29" s="106">
        <f t="shared" si="5"/>
        <v>0</v>
      </c>
      <c r="G29" s="8"/>
      <c r="H29" s="8"/>
      <c r="I29" s="8"/>
      <c r="J29" s="16">
        <f t="shared" ref="J29" si="8">SUM(J23:J28)</f>
        <v>4913551.33</v>
      </c>
      <c r="K29" s="109"/>
      <c r="L29" s="316"/>
      <c r="M29" s="105" t="e">
        <f t="shared" si="7"/>
        <v>#DIV/0!</v>
      </c>
      <c r="N29" s="106">
        <f t="shared" si="6"/>
        <v>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8.75" hidden="1" customHeight="1" x14ac:dyDescent="0.3">
      <c r="A30" s="107">
        <v>2.1</v>
      </c>
      <c r="B30" s="110" t="s">
        <v>76</v>
      </c>
      <c r="C30" s="109">
        <v>0</v>
      </c>
      <c r="D30" s="316">
        <v>0</v>
      </c>
      <c r="E30" s="105" t="e">
        <f t="shared" si="0"/>
        <v>#DIV/0!</v>
      </c>
      <c r="F30" s="106">
        <f t="shared" si="5"/>
        <v>0</v>
      </c>
      <c r="G30" s="8"/>
      <c r="H30" s="8"/>
      <c r="I30" s="8"/>
      <c r="J30" s="8"/>
      <c r="K30" s="109">
        <v>0</v>
      </c>
      <c r="L30" s="316">
        <v>0</v>
      </c>
      <c r="M30" s="105" t="e">
        <f t="shared" si="7"/>
        <v>#DIV/0!</v>
      </c>
      <c r="N30" s="106">
        <f t="shared" si="6"/>
        <v>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3" customHeight="1" thickBot="1" x14ac:dyDescent="0.35">
      <c r="A31" s="112"/>
      <c r="B31" s="113" t="s">
        <v>77</v>
      </c>
      <c r="C31" s="293">
        <f>+C22+C23+C24+C25+C26</f>
        <v>34500000</v>
      </c>
      <c r="D31" s="317">
        <f>+D22+D23+D24+D25+D26</f>
        <v>33864086.340000004</v>
      </c>
      <c r="E31" s="105">
        <f t="shared" si="0"/>
        <v>0.98156772000000014</v>
      </c>
      <c r="F31" s="234">
        <f>+C31-D31</f>
        <v>635913.65999999642</v>
      </c>
      <c r="G31" s="8"/>
      <c r="H31" s="8"/>
      <c r="I31" s="8"/>
      <c r="J31" s="8"/>
      <c r="K31" s="346"/>
      <c r="L31" s="347"/>
      <c r="M31" s="105"/>
      <c r="N31" s="23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2.450000000000003" customHeight="1" thickTop="1" x14ac:dyDescent="0.3">
      <c r="A32" s="112"/>
      <c r="B32" s="115"/>
      <c r="C32" s="245"/>
      <c r="D32" s="114"/>
      <c r="E32" s="116"/>
      <c r="F32" s="11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customHeight="1" x14ac:dyDescent="0.3">
      <c r="A33" s="118"/>
      <c r="B33" s="115"/>
      <c r="C33" s="117"/>
      <c r="D33" s="117"/>
      <c r="E33" s="117"/>
      <c r="F33" s="11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customHeight="1" x14ac:dyDescent="0.3">
      <c r="A34" s="111"/>
      <c r="B34" s="144"/>
      <c r="C34" s="1"/>
      <c r="D34" s="1"/>
      <c r="E34" s="1"/>
      <c r="F34" s="1"/>
      <c r="G34" s="1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customHeight="1" x14ac:dyDescent="0.3">
      <c r="A35" s="8"/>
      <c r="B35" s="144" t="s">
        <v>209</v>
      </c>
      <c r="C35" s="467"/>
      <c r="D35" s="467"/>
      <c r="E35" s="467" t="s">
        <v>210</v>
      </c>
      <c r="F35" s="467"/>
      <c r="G35" s="1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8"/>
      <c r="B36" s="1"/>
      <c r="C36" s="1"/>
      <c r="D36" s="1"/>
      <c r="E36" s="1"/>
      <c r="F36" s="1"/>
      <c r="G36" s="1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8"/>
      <c r="B37" s="1"/>
      <c r="C37" s="1"/>
      <c r="D37" s="1"/>
      <c r="E37" s="1"/>
      <c r="F37" s="1"/>
      <c r="G37" s="1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8"/>
      <c r="B38" s="144"/>
      <c r="C38" s="1"/>
      <c r="D38" s="1"/>
      <c r="E38" s="1"/>
      <c r="F38" s="1"/>
      <c r="G38" s="1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8"/>
      <c r="B39" s="144" t="s">
        <v>211</v>
      </c>
      <c r="C39" s="467"/>
      <c r="D39" s="467"/>
      <c r="E39" s="467" t="s">
        <v>212</v>
      </c>
      <c r="F39" s="467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"/>
      <c r="C40" s="1"/>
      <c r="D40" s="1"/>
      <c r="E40" s="1"/>
      <c r="F40" s="1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4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232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233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23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236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236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235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</sheetData>
  <mergeCells count="10">
    <mergeCell ref="A13:B13"/>
    <mergeCell ref="C35:D35"/>
    <mergeCell ref="E35:F35"/>
    <mergeCell ref="C39:D39"/>
    <mergeCell ref="E39:F39"/>
    <mergeCell ref="A7:F7"/>
    <mergeCell ref="A8:F8"/>
    <mergeCell ref="A9:F9"/>
    <mergeCell ref="A10:F10"/>
    <mergeCell ref="A11:F1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3:K197"/>
  <sheetViews>
    <sheetView view="pageBreakPreview" topLeftCell="A6" zoomScale="145" zoomScaleNormal="145" zoomScaleSheetLayoutView="145" workbookViewId="0">
      <selection activeCell="A73" sqref="A73"/>
    </sheetView>
  </sheetViews>
  <sheetFormatPr baseColWidth="10" defaultColWidth="11.5703125" defaultRowHeight="15" x14ac:dyDescent="0.25"/>
  <cols>
    <col min="1" max="1" width="31" style="17" customWidth="1"/>
    <col min="2" max="2" width="0.85546875" style="17" hidden="1" customWidth="1"/>
    <col min="3" max="3" width="0.28515625" style="17" hidden="1" customWidth="1"/>
    <col min="4" max="4" width="17.42578125" style="17" customWidth="1"/>
    <col min="5" max="5" width="15.5703125" style="17" customWidth="1"/>
    <col min="6" max="6" width="16.28515625" style="17" customWidth="1"/>
    <col min="7" max="7" width="14.7109375" style="17" customWidth="1"/>
    <col min="8" max="8" width="15" style="17" customWidth="1"/>
    <col min="9" max="9" width="16.140625" style="17" customWidth="1"/>
    <col min="10" max="16384" width="11.5703125" style="17"/>
  </cols>
  <sheetData>
    <row r="3" spans="1:9" s="27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7" customFormat="1" ht="30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7" t="s">
        <v>166</v>
      </c>
      <c r="B5" s="27"/>
      <c r="C5" s="27"/>
      <c r="D5" s="27"/>
      <c r="E5" s="27"/>
      <c r="F5" s="27"/>
      <c r="G5" s="23"/>
      <c r="H5" s="27"/>
      <c r="I5" s="27"/>
    </row>
    <row r="6" spans="1:9" x14ac:dyDescent="0.25">
      <c r="A6" s="238" t="s">
        <v>244</v>
      </c>
      <c r="B6" s="148"/>
      <c r="C6" s="148"/>
      <c r="D6" s="148"/>
      <c r="E6" s="148"/>
      <c r="F6" s="148"/>
      <c r="G6" s="21"/>
    </row>
    <row r="7" spans="1:9" x14ac:dyDescent="0.25">
      <c r="A7" s="27" t="s">
        <v>128</v>
      </c>
      <c r="B7" s="27"/>
      <c r="C7" s="27"/>
      <c r="D7" s="153">
        <v>2023</v>
      </c>
      <c r="E7" s="149">
        <v>2022</v>
      </c>
      <c r="F7" s="149"/>
      <c r="G7" s="21"/>
    </row>
    <row r="8" spans="1:9" ht="0.75" customHeight="1" x14ac:dyDescent="0.25">
      <c r="A8" s="27"/>
      <c r="B8" s="27"/>
      <c r="C8" s="27"/>
      <c r="D8" s="154"/>
      <c r="E8" s="149"/>
      <c r="F8" s="149"/>
      <c r="G8" s="21"/>
    </row>
    <row r="9" spans="1:9" x14ac:dyDescent="0.25">
      <c r="A9" s="148" t="s">
        <v>165</v>
      </c>
      <c r="B9" s="148"/>
      <c r="C9" s="148"/>
      <c r="D9" s="401">
        <v>2604130.91</v>
      </c>
      <c r="E9" s="150">
        <v>1869907</v>
      </c>
      <c r="F9" s="215"/>
      <c r="G9" s="21"/>
    </row>
    <row r="10" spans="1:9" ht="15.75" thickBot="1" x14ac:dyDescent="0.3">
      <c r="A10" s="27" t="s">
        <v>153</v>
      </c>
      <c r="B10" s="148"/>
      <c r="C10" s="148"/>
      <c r="D10" s="407">
        <v>2604130.91</v>
      </c>
      <c r="E10" s="373">
        <f>+E9</f>
        <v>1869907</v>
      </c>
      <c r="F10" s="216"/>
      <c r="G10" s="21"/>
    </row>
    <row r="11" spans="1:9" ht="15.75" thickTop="1" x14ac:dyDescent="0.25">
      <c r="A11" s="148" t="s">
        <v>164</v>
      </c>
      <c r="B11" s="148"/>
      <c r="C11" s="148"/>
      <c r="D11" s="154"/>
      <c r="E11" s="148"/>
      <c r="F11" s="148"/>
      <c r="G11" s="21"/>
    </row>
    <row r="12" spans="1:9" s="27" customFormat="1" x14ac:dyDescent="0.25">
      <c r="A12" s="148"/>
      <c r="B12" s="148"/>
      <c r="C12" s="148"/>
      <c r="D12" s="154"/>
      <c r="E12" s="148"/>
      <c r="F12" s="148"/>
      <c r="G12" s="21"/>
      <c r="H12" s="17"/>
      <c r="I12" s="17"/>
    </row>
    <row r="13" spans="1:9" x14ac:dyDescent="0.25">
      <c r="A13" s="27" t="s">
        <v>163</v>
      </c>
      <c r="B13" s="27"/>
      <c r="C13" s="27"/>
      <c r="D13" s="153"/>
      <c r="E13" s="27"/>
      <c r="F13" s="27"/>
      <c r="G13" s="23"/>
      <c r="H13" s="27"/>
      <c r="I13" s="27"/>
    </row>
    <row r="14" spans="1:9" x14ac:dyDescent="0.25">
      <c r="A14" s="238" t="s">
        <v>245</v>
      </c>
      <c r="B14" s="148"/>
      <c r="C14" s="148"/>
      <c r="D14" s="154"/>
      <c r="E14" s="148"/>
      <c r="F14" s="148"/>
      <c r="G14" s="21"/>
    </row>
    <row r="15" spans="1:9" x14ac:dyDescent="0.25">
      <c r="A15" s="27" t="s">
        <v>128</v>
      </c>
      <c r="B15" s="27"/>
      <c r="C15" s="27"/>
      <c r="D15" s="153">
        <v>2023</v>
      </c>
      <c r="E15" s="149">
        <v>2022</v>
      </c>
      <c r="F15" s="149"/>
      <c r="G15" s="21"/>
    </row>
    <row r="16" spans="1:9" x14ac:dyDescent="0.25">
      <c r="A16" s="27"/>
      <c r="B16" s="27"/>
      <c r="C16" s="27"/>
      <c r="D16" s="322"/>
      <c r="E16" s="177"/>
      <c r="F16" s="177"/>
      <c r="G16" s="21"/>
    </row>
    <row r="17" spans="1:10" x14ac:dyDescent="0.25">
      <c r="A17" s="148" t="s">
        <v>162</v>
      </c>
      <c r="B17" s="148"/>
      <c r="C17" s="148"/>
      <c r="D17" s="158">
        <v>3089487.16</v>
      </c>
      <c r="E17" s="215">
        <f>1923575.92-781162-121952</f>
        <v>1020461.9199999999</v>
      </c>
      <c r="F17" s="211"/>
      <c r="G17" s="21"/>
    </row>
    <row r="18" spans="1:10" x14ac:dyDescent="0.25">
      <c r="A18" s="148" t="s">
        <v>161</v>
      </c>
      <c r="B18" s="148"/>
      <c r="C18" s="148"/>
      <c r="D18" s="158">
        <v>89712.36</v>
      </c>
      <c r="E18" s="215">
        <f>407395</f>
        <v>407395</v>
      </c>
      <c r="F18" s="211"/>
      <c r="G18" s="21"/>
    </row>
    <row r="19" spans="1:10" ht="15.75" thickBot="1" x14ac:dyDescent="0.3">
      <c r="A19" s="148"/>
      <c r="B19" s="148"/>
      <c r="C19" s="148"/>
      <c r="D19" s="174">
        <f>D18+D17</f>
        <v>3179199.52</v>
      </c>
      <c r="E19" s="216">
        <f>SUM(E17:E18)</f>
        <v>1427856.92</v>
      </c>
      <c r="F19" s="216"/>
      <c r="G19" s="21"/>
    </row>
    <row r="20" spans="1:10" ht="15.75" thickTop="1" x14ac:dyDescent="0.25">
      <c r="A20" s="148"/>
      <c r="B20" s="148"/>
      <c r="C20" s="148"/>
      <c r="D20" s="158"/>
      <c r="E20" s="152"/>
      <c r="F20" s="152"/>
      <c r="G20" s="21"/>
      <c r="H20" s="18"/>
    </row>
    <row r="21" spans="1:10" x14ac:dyDescent="0.25">
      <c r="A21" s="191" t="s">
        <v>160</v>
      </c>
      <c r="B21" s="153"/>
      <c r="C21" s="153"/>
      <c r="D21" s="321"/>
      <c r="E21" s="321"/>
      <c r="F21" s="321"/>
      <c r="G21" s="23"/>
      <c r="H21" s="27"/>
      <c r="I21" s="27"/>
    </row>
    <row r="22" spans="1:10" ht="15" customHeight="1" x14ac:dyDescent="0.25">
      <c r="A22" s="239" t="s">
        <v>246</v>
      </c>
      <c r="B22" s="154"/>
      <c r="C22" s="154"/>
      <c r="D22" s="322"/>
      <c r="E22" s="322"/>
      <c r="F22" s="322"/>
      <c r="G22" s="21"/>
    </row>
    <row r="23" spans="1:10" ht="12.75" customHeight="1" x14ac:dyDescent="0.25">
      <c r="B23" s="153"/>
      <c r="C23" s="153"/>
      <c r="D23" s="322"/>
      <c r="E23" s="321"/>
      <c r="F23" s="321"/>
      <c r="G23" s="21"/>
    </row>
    <row r="24" spans="1:10" x14ac:dyDescent="0.25">
      <c r="A24" s="153" t="s">
        <v>128</v>
      </c>
      <c r="B24" s="381"/>
      <c r="C24" s="381"/>
      <c r="D24" s="321">
        <v>2023</v>
      </c>
      <c r="E24" s="321">
        <v>2022</v>
      </c>
      <c r="F24" s="321"/>
      <c r="G24" s="21"/>
    </row>
    <row r="25" spans="1:10" x14ac:dyDescent="0.25">
      <c r="A25" s="154" t="s">
        <v>196</v>
      </c>
      <c r="B25" s="154"/>
      <c r="C25" s="154"/>
      <c r="D25" s="429">
        <v>105088</v>
      </c>
      <c r="E25" s="323">
        <v>4407.25</v>
      </c>
      <c r="F25" s="156"/>
      <c r="G25" s="21"/>
    </row>
    <row r="26" spans="1:10" ht="15.75" thickBot="1" x14ac:dyDescent="0.3">
      <c r="A26" s="27" t="s">
        <v>217</v>
      </c>
      <c r="B26" s="154"/>
      <c r="C26" s="154"/>
      <c r="D26" s="374" t="s">
        <v>267</v>
      </c>
      <c r="E26" s="398">
        <f>+E25</f>
        <v>4407.25</v>
      </c>
      <c r="F26" s="219"/>
      <c r="G26" s="21"/>
    </row>
    <row r="27" spans="1:10" ht="18" thickTop="1" x14ac:dyDescent="0.4">
      <c r="A27" s="154" t="s">
        <v>148</v>
      </c>
      <c r="B27" s="154"/>
      <c r="C27" s="154"/>
      <c r="D27" s="159"/>
      <c r="E27" s="159"/>
      <c r="F27" s="148"/>
      <c r="G27" s="21"/>
    </row>
    <row r="28" spans="1:10" x14ac:dyDescent="0.25">
      <c r="A28" s="21"/>
      <c r="B28" s="21"/>
      <c r="C28" s="21"/>
      <c r="D28" s="21"/>
      <c r="E28" s="21"/>
      <c r="F28" s="21"/>
      <c r="G28" s="21"/>
    </row>
    <row r="29" spans="1:10" x14ac:dyDescent="0.25">
      <c r="A29" s="153" t="s">
        <v>159</v>
      </c>
      <c r="B29" s="148"/>
      <c r="C29" s="148"/>
      <c r="D29" s="148"/>
      <c r="E29" s="148"/>
      <c r="F29" s="148"/>
      <c r="G29" s="148"/>
    </row>
    <row r="30" spans="1:10" x14ac:dyDescent="0.25">
      <c r="A30" s="487" t="s">
        <v>159</v>
      </c>
      <c r="B30" s="488"/>
      <c r="C30" s="488"/>
      <c r="D30" s="488"/>
      <c r="E30" s="488"/>
      <c r="F30" s="488"/>
      <c r="G30" s="489"/>
      <c r="H30" s="375"/>
      <c r="I30" s="376"/>
    </row>
    <row r="31" spans="1:10" ht="38.25" customHeight="1" x14ac:dyDescent="0.25">
      <c r="A31" s="160"/>
      <c r="B31" s="161" t="s">
        <v>158</v>
      </c>
      <c r="C31" s="162" t="s">
        <v>157</v>
      </c>
      <c r="D31" s="161" t="s">
        <v>156</v>
      </c>
      <c r="E31" s="162" t="s">
        <v>155</v>
      </c>
      <c r="F31" s="162" t="s">
        <v>154</v>
      </c>
      <c r="G31" s="162" t="s">
        <v>265</v>
      </c>
      <c r="H31" s="162" t="s">
        <v>263</v>
      </c>
      <c r="I31" s="161" t="s">
        <v>153</v>
      </c>
      <c r="J31" s="80">
        <f>SUM(E31:I31)</f>
        <v>0</v>
      </c>
    </row>
    <row r="32" spans="1:10" x14ac:dyDescent="0.25">
      <c r="A32" s="163" t="s">
        <v>262</v>
      </c>
      <c r="B32" s="28"/>
      <c r="C32" s="28"/>
      <c r="D32" s="164">
        <v>648000.39</v>
      </c>
      <c r="E32" s="164">
        <v>7600613.5199999996</v>
      </c>
      <c r="F32" s="164">
        <v>2609965.54</v>
      </c>
      <c r="G32" s="164"/>
      <c r="H32" s="164"/>
      <c r="I32" s="165">
        <f>SUM(D32:F32)</f>
        <v>10858579.449999999</v>
      </c>
    </row>
    <row r="33" spans="1:11" x14ac:dyDescent="0.25">
      <c r="A33" s="166" t="s">
        <v>152</v>
      </c>
      <c r="B33" s="166"/>
      <c r="C33" s="166"/>
      <c r="D33" s="167">
        <v>5850</v>
      </c>
      <c r="E33" s="167">
        <v>57613.72</v>
      </c>
      <c r="F33" s="167"/>
      <c r="G33" s="167">
        <v>33040</v>
      </c>
      <c r="H33" s="167">
        <v>1915399.95</v>
      </c>
      <c r="I33" s="168">
        <f>SUM(D33:H33)</f>
        <v>2011903.67</v>
      </c>
      <c r="J33" s="32"/>
    </row>
    <row r="34" spans="1:11" x14ac:dyDescent="0.25">
      <c r="A34" s="160" t="s">
        <v>151</v>
      </c>
      <c r="B34" s="160"/>
      <c r="C34" s="160"/>
      <c r="D34" s="169"/>
      <c r="E34" s="169"/>
      <c r="F34" s="169"/>
      <c r="G34" s="169"/>
      <c r="H34" s="169"/>
      <c r="I34" s="165"/>
      <c r="J34" s="19"/>
      <c r="K34" s="39"/>
    </row>
    <row r="35" spans="1:11" x14ac:dyDescent="0.25">
      <c r="A35" s="402" t="s">
        <v>279</v>
      </c>
      <c r="B35" s="160"/>
      <c r="C35" s="160"/>
      <c r="D35" s="169"/>
      <c r="E35" s="169"/>
      <c r="F35" s="169"/>
      <c r="G35" s="169"/>
      <c r="H35" s="169"/>
      <c r="I35" s="165">
        <f t="shared" ref="I35:I37" si="0">SUM(D35:F35)</f>
        <v>0</v>
      </c>
      <c r="K35" s="81"/>
    </row>
    <row r="36" spans="1:11" x14ac:dyDescent="0.25">
      <c r="A36" s="160" t="s">
        <v>150</v>
      </c>
      <c r="B36" s="160"/>
      <c r="C36" s="160"/>
      <c r="D36" s="169"/>
      <c r="E36" s="169"/>
      <c r="F36" s="169"/>
      <c r="G36" s="169"/>
      <c r="H36" s="169"/>
      <c r="I36" s="165">
        <f t="shared" si="0"/>
        <v>0</v>
      </c>
    </row>
    <row r="37" spans="1:11" s="27" customFormat="1" x14ac:dyDescent="0.25">
      <c r="A37" s="160" t="s">
        <v>65</v>
      </c>
      <c r="B37" s="160"/>
      <c r="C37" s="160"/>
      <c r="D37" s="169"/>
      <c r="E37" s="169"/>
      <c r="F37" s="169"/>
      <c r="G37" s="169"/>
      <c r="H37" s="169"/>
      <c r="I37" s="165">
        <f t="shared" si="0"/>
        <v>0</v>
      </c>
      <c r="J37" s="19"/>
      <c r="K37" s="17"/>
    </row>
    <row r="38" spans="1:11" x14ac:dyDescent="0.25">
      <c r="A38" s="28" t="s">
        <v>233</v>
      </c>
      <c r="B38" s="165">
        <f>SUM(B32:B37)</f>
        <v>0</v>
      </c>
      <c r="C38" s="165">
        <f>SUM(C32:C37)</f>
        <v>0</v>
      </c>
      <c r="D38" s="165">
        <f>D32+D33</f>
        <v>653850.39</v>
      </c>
      <c r="E38" s="165">
        <f>E32+E33</f>
        <v>7658227.2399999993</v>
      </c>
      <c r="F38" s="165">
        <f>F32</f>
        <v>2609965.54</v>
      </c>
      <c r="G38" s="165">
        <v>33040</v>
      </c>
      <c r="H38" s="165">
        <v>1915399.67</v>
      </c>
      <c r="I38" s="165">
        <f>SUM(I32:I33)</f>
        <v>12870483.119999999</v>
      </c>
      <c r="J38" s="27"/>
      <c r="K38" s="27"/>
    </row>
    <row r="39" spans="1:11" s="27" customFormat="1" x14ac:dyDescent="0.25">
      <c r="A39" s="163" t="s">
        <v>264</v>
      </c>
      <c r="B39" s="160"/>
      <c r="C39" s="160"/>
      <c r="D39" s="198">
        <v>-151248.26999999999</v>
      </c>
      <c r="E39" s="199">
        <v>-2401420.06</v>
      </c>
      <c r="F39" s="199">
        <v>-987590.52</v>
      </c>
      <c r="G39" s="199"/>
      <c r="H39" s="199"/>
      <c r="I39" s="198">
        <f>SUM(D39:F39)</f>
        <v>-3540258.85</v>
      </c>
      <c r="J39" s="17"/>
      <c r="K39" s="17"/>
    </row>
    <row r="40" spans="1:11" x14ac:dyDescent="0.25">
      <c r="A40" s="163" t="s">
        <v>232</v>
      </c>
      <c r="B40" s="28"/>
      <c r="C40" s="28"/>
      <c r="D40" s="200">
        <v>-64800.5</v>
      </c>
      <c r="E40" s="199">
        <v>-760061.4</v>
      </c>
      <c r="F40" s="199">
        <v>-521993.1</v>
      </c>
      <c r="G40" s="199"/>
      <c r="H40" s="199"/>
      <c r="I40" s="199">
        <f>+D40+E40+F40</f>
        <v>-1346855</v>
      </c>
      <c r="J40" s="225"/>
      <c r="K40" s="27"/>
    </row>
    <row r="41" spans="1:11" x14ac:dyDescent="0.25">
      <c r="A41" s="160" t="s">
        <v>149</v>
      </c>
      <c r="B41" s="160"/>
      <c r="C41" s="160"/>
      <c r="D41" s="198"/>
      <c r="E41" s="198"/>
      <c r="F41" s="198"/>
      <c r="G41" s="198"/>
      <c r="H41" s="198"/>
      <c r="I41" s="198">
        <f>SUM(D41:F41)</f>
        <v>0</v>
      </c>
    </row>
    <row r="42" spans="1:11" x14ac:dyDescent="0.25">
      <c r="A42" s="170" t="s">
        <v>234</v>
      </c>
      <c r="B42" s="171">
        <f>SUM(B39+B40+B41)</f>
        <v>0</v>
      </c>
      <c r="C42" s="171">
        <f>SUM(C39+C40+C41)</f>
        <v>0</v>
      </c>
      <c r="D42" s="201">
        <f>+D39+D40</f>
        <v>-216048.77</v>
      </c>
      <c r="E42" s="201">
        <f>+E39+E40</f>
        <v>-3161481.46</v>
      </c>
      <c r="F42" s="201">
        <f>G45+F39+F40</f>
        <v>-1509583.62</v>
      </c>
      <c r="G42" s="201"/>
      <c r="H42" s="201"/>
      <c r="I42" s="201">
        <f>+D42+E42+F42</f>
        <v>-4887113.8499999996</v>
      </c>
    </row>
    <row r="43" spans="1:11" ht="30" x14ac:dyDescent="0.25">
      <c r="A43" s="163" t="s">
        <v>266</v>
      </c>
      <c r="B43" s="165">
        <f t="shared" ref="B43:C43" si="1">SUM(B38-B42)</f>
        <v>0</v>
      </c>
      <c r="C43" s="165">
        <f t="shared" si="1"/>
        <v>0</v>
      </c>
      <c r="D43" s="165">
        <f>+D38+D42</f>
        <v>437801.62</v>
      </c>
      <c r="E43" s="165">
        <f>+E38+E42</f>
        <v>4496745.7799999993</v>
      </c>
      <c r="F43" s="165">
        <f>+F38+F42</f>
        <v>1100381.92</v>
      </c>
      <c r="G43" s="165">
        <f>SUM(G38:G42)</f>
        <v>33040</v>
      </c>
      <c r="H43" s="165">
        <f>SUM(H38:H42)</f>
        <v>1915399.67</v>
      </c>
      <c r="I43" s="165">
        <f>+I38+I42</f>
        <v>7983369.2699999996</v>
      </c>
      <c r="J43" s="26"/>
    </row>
    <row r="44" spans="1:11" x14ac:dyDescent="0.25">
      <c r="A44" s="148"/>
      <c r="B44" s="148"/>
      <c r="C44" s="148"/>
      <c r="D44" s="148"/>
      <c r="E44" s="148"/>
      <c r="F44" s="148"/>
      <c r="G44" s="172"/>
      <c r="H44" s="226"/>
    </row>
    <row r="45" spans="1:11" x14ac:dyDescent="0.25">
      <c r="A45" s="27" t="s">
        <v>273</v>
      </c>
      <c r="B45" s="27"/>
      <c r="C45" s="27"/>
      <c r="D45" s="27"/>
      <c r="E45" s="173"/>
      <c r="F45" s="173"/>
      <c r="G45" s="173"/>
    </row>
    <row r="46" spans="1:11" x14ac:dyDescent="0.25">
      <c r="A46" s="148"/>
      <c r="B46" s="148"/>
      <c r="C46" s="148"/>
      <c r="D46" s="148"/>
      <c r="E46" s="173"/>
      <c r="F46" s="173"/>
      <c r="G46" s="173"/>
    </row>
    <row r="47" spans="1:11" x14ac:dyDescent="0.25">
      <c r="A47" s="148"/>
      <c r="B47" s="148"/>
      <c r="C47" s="148"/>
      <c r="D47" s="257"/>
      <c r="E47" s="148"/>
      <c r="F47" s="148"/>
      <c r="G47" s="148"/>
    </row>
    <row r="48" spans="1:11" x14ac:dyDescent="0.25">
      <c r="A48" s="27" t="s">
        <v>147</v>
      </c>
      <c r="B48" s="148"/>
      <c r="C48" s="148"/>
      <c r="D48" s="176"/>
      <c r="E48" s="148"/>
      <c r="F48" s="148"/>
      <c r="G48" s="148"/>
    </row>
    <row r="49" spans="1:8" x14ac:dyDescent="0.25">
      <c r="A49" s="249" t="s">
        <v>256</v>
      </c>
      <c r="B49" s="148"/>
      <c r="C49" s="148"/>
      <c r="D49" s="148"/>
      <c r="E49" s="148"/>
      <c r="F49" s="148"/>
      <c r="G49" s="148"/>
    </row>
    <row r="50" spans="1:8" x14ac:dyDescent="0.25">
      <c r="A50" s="27" t="s">
        <v>128</v>
      </c>
      <c r="B50" s="27"/>
      <c r="C50" s="27"/>
      <c r="D50" s="177"/>
      <c r="E50" s="148"/>
      <c r="F50" s="149"/>
      <c r="G50" s="148"/>
    </row>
    <row r="51" spans="1:8" ht="15" customHeight="1" x14ac:dyDescent="0.25">
      <c r="A51" s="449" t="s">
        <v>187</v>
      </c>
      <c r="B51" s="148"/>
      <c r="C51" s="148"/>
      <c r="D51" s="250">
        <v>2023</v>
      </c>
      <c r="E51" s="371">
        <v>2022</v>
      </c>
      <c r="G51" s="148"/>
    </row>
    <row r="52" spans="1:8" ht="15" customHeight="1" x14ac:dyDescent="0.25">
      <c r="A52" s="263" t="s">
        <v>239</v>
      </c>
      <c r="B52" s="251"/>
      <c r="C52" s="251"/>
      <c r="D52" s="217"/>
      <c r="E52" s="258"/>
      <c r="G52" s="148"/>
    </row>
    <row r="53" spans="1:8" ht="15" customHeight="1" x14ac:dyDescent="0.25">
      <c r="A53" s="256" t="s">
        <v>258</v>
      </c>
      <c r="B53" s="193"/>
      <c r="C53" s="193"/>
      <c r="D53" s="405">
        <v>56369.97</v>
      </c>
      <c r="E53" s="254"/>
      <c r="G53" s="148"/>
    </row>
    <row r="54" spans="1:8" ht="15" customHeight="1" x14ac:dyDescent="0.25">
      <c r="A54" s="256" t="s">
        <v>259</v>
      </c>
      <c r="B54" s="193"/>
      <c r="C54" s="193"/>
      <c r="D54" s="404">
        <v>369503.62</v>
      </c>
      <c r="E54" s="253"/>
      <c r="G54" s="148"/>
    </row>
    <row r="55" spans="1:8" ht="15" customHeight="1" x14ac:dyDescent="0.25">
      <c r="A55" s="256" t="s">
        <v>260</v>
      </c>
      <c r="B55" s="193"/>
      <c r="C55" s="193"/>
      <c r="D55" s="217">
        <v>18846</v>
      </c>
      <c r="E55" s="255"/>
      <c r="G55" s="148"/>
    </row>
    <row r="56" spans="1:8" ht="15" customHeight="1" x14ac:dyDescent="0.25">
      <c r="A56" s="358" t="s">
        <v>271</v>
      </c>
      <c r="B56" s="193"/>
      <c r="C56" s="193"/>
      <c r="D56" s="217">
        <v>6254</v>
      </c>
      <c r="E56" s="255"/>
      <c r="G56" s="148"/>
    </row>
    <row r="57" spans="1:8" ht="15" customHeight="1" x14ac:dyDescent="0.25">
      <c r="A57" s="252" t="s">
        <v>257</v>
      </c>
      <c r="B57" s="148"/>
      <c r="C57" s="148"/>
      <c r="D57" s="211">
        <f>3925+3925+3925</f>
        <v>11775</v>
      </c>
      <c r="E57" s="211"/>
      <c r="G57" s="148"/>
    </row>
    <row r="58" spans="1:8" ht="15" customHeight="1" x14ac:dyDescent="0.25">
      <c r="A58" s="148" t="s">
        <v>178</v>
      </c>
      <c r="B58" s="148"/>
      <c r="C58" s="148"/>
      <c r="D58" s="211">
        <f>4189+4189</f>
        <v>8378</v>
      </c>
      <c r="E58" s="211"/>
      <c r="G58" s="148"/>
    </row>
    <row r="59" spans="1:8" ht="15" customHeight="1" x14ac:dyDescent="0.25">
      <c r="A59" s="148" t="s">
        <v>179</v>
      </c>
      <c r="B59" s="148"/>
      <c r="C59" s="148"/>
      <c r="D59" s="211">
        <v>2344</v>
      </c>
      <c r="E59" s="211"/>
      <c r="G59" s="148"/>
    </row>
    <row r="60" spans="1:8" ht="15" customHeight="1" x14ac:dyDescent="0.25">
      <c r="A60" s="148" t="s">
        <v>180</v>
      </c>
      <c r="B60" s="148"/>
      <c r="C60" s="148"/>
      <c r="D60" s="152">
        <v>4130</v>
      </c>
      <c r="G60" s="21"/>
    </row>
    <row r="61" spans="1:8" ht="15" customHeight="1" x14ac:dyDescent="0.25">
      <c r="A61" s="148" t="s">
        <v>181</v>
      </c>
      <c r="B61" s="148"/>
      <c r="C61" s="148"/>
      <c r="D61" s="211">
        <v>10089</v>
      </c>
      <c r="G61" s="21"/>
    </row>
    <row r="62" spans="1:8" ht="15" customHeight="1" x14ac:dyDescent="0.25">
      <c r="A62" s="148" t="s">
        <v>182</v>
      </c>
      <c r="B62" s="148"/>
      <c r="C62" s="148"/>
      <c r="D62" s="211">
        <v>26250</v>
      </c>
      <c r="G62" s="21"/>
      <c r="H62" s="360"/>
    </row>
    <row r="63" spans="1:8" ht="15" customHeight="1" x14ac:dyDescent="0.25">
      <c r="A63" s="252" t="s">
        <v>261</v>
      </c>
      <c r="B63" s="148"/>
      <c r="C63" s="148"/>
      <c r="D63" s="359">
        <v>19261.439999999999</v>
      </c>
      <c r="G63" s="21"/>
    </row>
    <row r="64" spans="1:8" ht="15" customHeight="1" x14ac:dyDescent="0.25">
      <c r="A64" s="257" t="s">
        <v>167</v>
      </c>
      <c r="B64" s="148"/>
      <c r="C64" s="148"/>
      <c r="D64" s="30">
        <f>29264+5841+5841+5841+5841+6200</f>
        <v>58828</v>
      </c>
      <c r="E64" s="30">
        <v>151885</v>
      </c>
      <c r="G64" s="21"/>
    </row>
    <row r="65" spans="1:9" ht="15" customHeight="1" x14ac:dyDescent="0.25">
      <c r="A65" s="148" t="s">
        <v>168</v>
      </c>
      <c r="B65" s="148"/>
      <c r="C65" s="148"/>
      <c r="D65" s="152">
        <v>110705</v>
      </c>
      <c r="E65" s="30">
        <v>121385</v>
      </c>
      <c r="F65" s="152"/>
      <c r="G65" s="21"/>
      <c r="H65" s="19"/>
    </row>
    <row r="66" spans="1:9" ht="15" customHeight="1" x14ac:dyDescent="0.25">
      <c r="A66" s="148" t="s">
        <v>169</v>
      </c>
      <c r="B66" s="148"/>
      <c r="C66" s="148"/>
      <c r="D66" s="211">
        <v>7906</v>
      </c>
      <c r="E66" s="30">
        <v>7906</v>
      </c>
      <c r="F66" s="152"/>
      <c r="G66" s="21"/>
    </row>
    <row r="67" spans="1:9" ht="15" customHeight="1" x14ac:dyDescent="0.25">
      <c r="A67" s="148" t="s">
        <v>170</v>
      </c>
      <c r="B67" s="148"/>
      <c r="C67" s="148"/>
      <c r="D67" s="152">
        <v>6240</v>
      </c>
      <c r="E67" s="30">
        <v>8190</v>
      </c>
      <c r="F67" s="152"/>
      <c r="G67" s="21"/>
    </row>
    <row r="68" spans="1:9" ht="15" customHeight="1" x14ac:dyDescent="0.25">
      <c r="A68" s="148" t="s">
        <v>171</v>
      </c>
      <c r="B68" s="148"/>
      <c r="C68" s="148"/>
      <c r="D68" s="152">
        <v>0</v>
      </c>
      <c r="E68" s="30">
        <v>51625</v>
      </c>
      <c r="G68" s="21"/>
    </row>
    <row r="69" spans="1:9" ht="15" customHeight="1" x14ac:dyDescent="0.25">
      <c r="A69" s="148" t="s">
        <v>172</v>
      </c>
      <c r="B69" s="148"/>
      <c r="C69" s="148"/>
      <c r="D69" s="152">
        <v>0</v>
      </c>
      <c r="E69" s="30">
        <v>3894</v>
      </c>
      <c r="F69" s="152"/>
      <c r="G69" s="41"/>
    </row>
    <row r="70" spans="1:9" ht="15" customHeight="1" x14ac:dyDescent="0.25">
      <c r="A70" s="148" t="s">
        <v>173</v>
      </c>
      <c r="B70" s="148"/>
      <c r="C70" s="148"/>
      <c r="D70" s="152">
        <v>0</v>
      </c>
      <c r="E70" s="30">
        <v>31363.4</v>
      </c>
      <c r="F70" s="152"/>
      <c r="G70" s="389"/>
      <c r="I70" s="152"/>
    </row>
    <row r="71" spans="1:9" ht="15" customHeight="1" x14ac:dyDescent="0.25">
      <c r="A71" s="208" t="s">
        <v>183</v>
      </c>
      <c r="B71" s="148"/>
      <c r="C71" s="148" t="s">
        <v>184</v>
      </c>
      <c r="D71" s="152">
        <v>12925</v>
      </c>
      <c r="E71" s="30">
        <v>218916.36</v>
      </c>
      <c r="F71" s="152"/>
      <c r="G71" s="41"/>
    </row>
    <row r="72" spans="1:9" ht="15" customHeight="1" x14ac:dyDescent="0.25">
      <c r="A72" s="148" t="s">
        <v>174</v>
      </c>
      <c r="B72" s="148"/>
      <c r="C72" s="148"/>
      <c r="D72" s="211">
        <v>67968</v>
      </c>
      <c r="E72" s="30">
        <v>64351.3</v>
      </c>
      <c r="F72" s="152"/>
      <c r="G72" s="465"/>
    </row>
    <row r="73" spans="1:9" ht="15" customHeight="1" x14ac:dyDescent="0.25">
      <c r="A73" s="148" t="s">
        <v>175</v>
      </c>
      <c r="B73" s="148"/>
      <c r="C73" s="148"/>
      <c r="D73" s="152">
        <v>19000</v>
      </c>
      <c r="E73" s="30">
        <v>14000</v>
      </c>
      <c r="F73" s="152"/>
      <c r="G73" s="21"/>
      <c r="H73" s="19"/>
    </row>
    <row r="74" spans="1:9" ht="14.25" customHeight="1" x14ac:dyDescent="0.25">
      <c r="A74" s="148" t="s">
        <v>177</v>
      </c>
      <c r="B74" s="148"/>
      <c r="C74" s="148"/>
      <c r="D74" s="152">
        <v>3250</v>
      </c>
      <c r="E74" s="452">
        <v>13250</v>
      </c>
      <c r="F74" s="152"/>
      <c r="G74" s="21"/>
    </row>
    <row r="75" spans="1:9" ht="14.25" customHeight="1" x14ac:dyDescent="0.25">
      <c r="A75" s="17" t="s">
        <v>257</v>
      </c>
      <c r="B75" s="148"/>
      <c r="C75" s="148"/>
      <c r="D75" s="152"/>
      <c r="E75" s="452">
        <v>13925</v>
      </c>
      <c r="F75" s="152"/>
      <c r="G75" s="21"/>
    </row>
    <row r="76" spans="1:9" ht="14.25" customHeight="1" x14ac:dyDescent="0.25">
      <c r="A76" s="451" t="s">
        <v>280</v>
      </c>
      <c r="B76" s="148"/>
      <c r="C76" s="148"/>
      <c r="D76" s="152"/>
      <c r="E76" s="452">
        <v>5310</v>
      </c>
      <c r="F76" s="152"/>
      <c r="G76" s="21"/>
    </row>
    <row r="77" spans="1:9" ht="15" customHeight="1" thickBot="1" x14ac:dyDescent="0.3">
      <c r="A77" s="27" t="s">
        <v>217</v>
      </c>
      <c r="B77" s="148"/>
      <c r="C77" s="148"/>
      <c r="D77" s="403">
        <f>SUM(D53:D74)</f>
        <v>820023.02999999991</v>
      </c>
      <c r="E77" s="453">
        <f>SUM(E53:E76)</f>
        <v>706001.06</v>
      </c>
      <c r="F77" s="152"/>
      <c r="G77" s="357"/>
    </row>
    <row r="78" spans="1:9" ht="0.75" hidden="1" customHeight="1" thickTop="1" x14ac:dyDescent="0.25">
      <c r="A78" s="148"/>
      <c r="B78" s="148"/>
      <c r="C78" s="148"/>
      <c r="D78" s="211">
        <f>SUM(D53:D77)</f>
        <v>1640046.0599999998</v>
      </c>
      <c r="E78" s="211"/>
      <c r="F78" s="152"/>
      <c r="G78" s="21"/>
      <c r="H78" s="252">
        <f>138983+237046.44+450973.59</f>
        <v>827003.03</v>
      </c>
    </row>
    <row r="79" spans="1:9" ht="14.25" hidden="1" customHeight="1" x14ac:dyDescent="0.25">
      <c r="A79" s="148"/>
      <c r="B79" s="148"/>
      <c r="C79" s="148"/>
      <c r="D79" s="211"/>
      <c r="E79" s="211"/>
      <c r="F79" s="152"/>
      <c r="G79" s="21"/>
    </row>
    <row r="80" spans="1:9" ht="15.75" customHeight="1" thickTop="1" x14ac:dyDescent="0.25">
      <c r="B80" s="148"/>
      <c r="C80" s="148"/>
      <c r="F80" s="152"/>
      <c r="G80" s="21"/>
    </row>
    <row r="81" spans="1:7" ht="15.75" hidden="1" customHeight="1" x14ac:dyDescent="0.25">
      <c r="A81" s="148"/>
      <c r="B81" s="148"/>
      <c r="C81" s="148"/>
      <c r="D81" s="148"/>
      <c r="E81" s="152"/>
      <c r="F81" s="152"/>
      <c r="G81" s="21"/>
    </row>
    <row r="82" spans="1:7" ht="15.75" hidden="1" customHeight="1" x14ac:dyDescent="0.25">
      <c r="A82" s="153"/>
      <c r="B82" s="154"/>
      <c r="C82" s="154"/>
      <c r="D82" s="154"/>
      <c r="E82" s="148"/>
      <c r="F82" s="152"/>
      <c r="G82" s="21"/>
    </row>
    <row r="83" spans="1:7" ht="31.5" customHeight="1" x14ac:dyDescent="0.25">
      <c r="A83" s="400" t="s">
        <v>227</v>
      </c>
      <c r="B83" s="364">
        <v>0</v>
      </c>
      <c r="C83" s="454">
        <v>99041</v>
      </c>
      <c r="D83" s="355"/>
      <c r="E83" s="459"/>
      <c r="F83" s="152"/>
      <c r="G83" s="21"/>
    </row>
    <row r="84" spans="1:7" ht="15.75" x14ac:dyDescent="0.25">
      <c r="A84" s="400"/>
      <c r="B84" s="364"/>
      <c r="C84" s="399"/>
      <c r="D84" s="355"/>
      <c r="E84" s="450"/>
      <c r="F84" s="152"/>
      <c r="G84" s="21"/>
    </row>
    <row r="85" spans="1:7" x14ac:dyDescent="0.25">
      <c r="A85" s="490" t="s">
        <v>281</v>
      </c>
      <c r="B85" s="491"/>
      <c r="C85" s="491"/>
      <c r="D85" s="491"/>
      <c r="E85" s="491"/>
      <c r="F85" s="491"/>
      <c r="G85" s="491"/>
    </row>
    <row r="86" spans="1:7" ht="15.75" x14ac:dyDescent="0.25">
      <c r="A86" s="400" t="s">
        <v>128</v>
      </c>
      <c r="B86" s="364"/>
      <c r="C86" s="399"/>
      <c r="D86" s="455">
        <v>2023</v>
      </c>
      <c r="E86" s="456">
        <v>2022</v>
      </c>
      <c r="F86" s="152"/>
      <c r="G86" s="21"/>
    </row>
    <row r="87" spans="1:7" ht="15.75" x14ac:dyDescent="0.25">
      <c r="A87" s="451" t="s">
        <v>257</v>
      </c>
      <c r="B87" s="364"/>
      <c r="C87" s="399"/>
      <c r="D87" s="355">
        <v>0</v>
      </c>
      <c r="E87" s="457">
        <v>17850</v>
      </c>
      <c r="F87" s="152"/>
      <c r="G87" s="21"/>
    </row>
    <row r="88" spans="1:7" ht="15.75" x14ac:dyDescent="0.25">
      <c r="A88" s="148" t="s">
        <v>178</v>
      </c>
      <c r="B88" s="364"/>
      <c r="C88" s="399"/>
      <c r="D88" s="355">
        <v>0</v>
      </c>
      <c r="E88" s="457">
        <v>18378</v>
      </c>
      <c r="F88" s="152"/>
      <c r="G88" s="21"/>
    </row>
    <row r="89" spans="1:7" ht="15.75" x14ac:dyDescent="0.25">
      <c r="A89" s="17" t="s">
        <v>179</v>
      </c>
      <c r="B89" s="364"/>
      <c r="C89" s="399"/>
      <c r="D89" s="355">
        <v>0</v>
      </c>
      <c r="E89" s="457">
        <v>12344</v>
      </c>
      <c r="F89" s="152"/>
      <c r="G89" s="21"/>
    </row>
    <row r="90" spans="1:7" ht="15.75" x14ac:dyDescent="0.25">
      <c r="A90" s="148" t="s">
        <v>180</v>
      </c>
      <c r="B90" s="364"/>
      <c r="C90" s="399"/>
      <c r="D90" s="355">
        <v>0</v>
      </c>
      <c r="E90" s="457">
        <v>14130</v>
      </c>
      <c r="F90" s="152"/>
      <c r="G90" s="21"/>
    </row>
    <row r="91" spans="1:7" ht="15.75" x14ac:dyDescent="0.25">
      <c r="A91" s="148" t="s">
        <v>181</v>
      </c>
      <c r="B91" s="364"/>
      <c r="C91" s="399"/>
      <c r="D91" s="355">
        <v>0</v>
      </c>
      <c r="E91" s="457">
        <v>10089</v>
      </c>
      <c r="F91" s="152"/>
      <c r="G91" s="21"/>
    </row>
    <row r="92" spans="1:7" ht="15.75" x14ac:dyDescent="0.25">
      <c r="A92" s="148" t="s">
        <v>182</v>
      </c>
      <c r="B92" s="364"/>
      <c r="C92" s="399"/>
      <c r="D92" s="355">
        <v>0</v>
      </c>
      <c r="E92" s="457">
        <v>26250</v>
      </c>
      <c r="F92" s="152"/>
      <c r="G92" s="21"/>
    </row>
    <row r="93" spans="1:7" ht="16.5" thickBot="1" x14ac:dyDescent="0.3">
      <c r="A93" s="27" t="s">
        <v>217</v>
      </c>
      <c r="B93" s="364"/>
      <c r="C93" s="399"/>
      <c r="D93" s="396">
        <v>0</v>
      </c>
      <c r="E93" s="458">
        <f>SUM(E87:E92)</f>
        <v>99041</v>
      </c>
      <c r="F93" s="152"/>
      <c r="G93" s="21"/>
    </row>
    <row r="94" spans="1:7" ht="15.75" customHeight="1" thickTop="1" x14ac:dyDescent="0.25">
      <c r="A94" s="400"/>
      <c r="B94" s="364"/>
      <c r="C94" s="399"/>
      <c r="D94" s="355"/>
      <c r="E94" s="450"/>
      <c r="F94" s="152"/>
      <c r="G94" s="21"/>
    </row>
    <row r="95" spans="1:7" ht="15.75" customHeight="1" x14ac:dyDescent="0.25">
      <c r="A95" s="67"/>
      <c r="B95" s="364"/>
      <c r="C95" s="399"/>
      <c r="D95" s="148"/>
      <c r="E95" s="148"/>
      <c r="F95" s="152"/>
      <c r="G95" s="21"/>
    </row>
    <row r="96" spans="1:7" ht="0.75" customHeight="1" x14ac:dyDescent="0.25">
      <c r="A96" s="67"/>
      <c r="B96" s="364"/>
      <c r="C96" s="399"/>
      <c r="D96" s="148"/>
      <c r="E96" s="148"/>
      <c r="F96" s="152"/>
      <c r="G96" s="21"/>
    </row>
    <row r="97" spans="1:8" ht="15.75" hidden="1" customHeight="1" x14ac:dyDescent="0.25">
      <c r="A97" s="67"/>
      <c r="B97" s="364"/>
      <c r="C97" s="399"/>
      <c r="D97" s="148"/>
      <c r="E97" s="148"/>
      <c r="F97" s="152"/>
      <c r="G97" s="21"/>
    </row>
    <row r="98" spans="1:8" x14ac:dyDescent="0.25">
      <c r="A98" s="27" t="s">
        <v>219</v>
      </c>
      <c r="B98" s="148"/>
      <c r="C98" s="148"/>
      <c r="D98" s="148"/>
      <c r="E98" s="148"/>
      <c r="F98" s="155"/>
      <c r="G98" s="21"/>
    </row>
    <row r="99" spans="1:8" x14ac:dyDescent="0.25">
      <c r="A99" s="27" t="s">
        <v>108</v>
      </c>
      <c r="B99" s="148"/>
      <c r="C99" s="148"/>
      <c r="D99" s="148"/>
      <c r="E99" s="148"/>
      <c r="F99" s="158"/>
      <c r="G99" s="21"/>
    </row>
    <row r="100" spans="1:8" x14ac:dyDescent="0.25">
      <c r="A100" s="238" t="s">
        <v>247</v>
      </c>
      <c r="B100" s="27"/>
      <c r="C100" s="148"/>
      <c r="D100" s="148"/>
      <c r="E100" s="148"/>
      <c r="F100" s="158"/>
      <c r="G100" s="21"/>
    </row>
    <row r="101" spans="1:8" x14ac:dyDescent="0.25">
      <c r="A101" s="27" t="s">
        <v>128</v>
      </c>
      <c r="B101" s="148"/>
      <c r="C101" s="27"/>
      <c r="D101" s="149">
        <v>2023</v>
      </c>
      <c r="E101" s="149">
        <v>2022</v>
      </c>
      <c r="F101" s="157"/>
      <c r="G101" s="21"/>
    </row>
    <row r="102" spans="1:8" x14ac:dyDescent="0.25">
      <c r="A102" s="148" t="s">
        <v>197</v>
      </c>
      <c r="B102" s="154"/>
      <c r="C102" s="154"/>
      <c r="D102" s="152">
        <v>5707203</v>
      </c>
      <c r="E102" s="158">
        <v>5707203</v>
      </c>
      <c r="F102" s="148"/>
      <c r="G102" s="21"/>
    </row>
    <row r="103" spans="1:8" x14ac:dyDescent="0.25">
      <c r="A103" s="154" t="s">
        <v>146</v>
      </c>
      <c r="B103" s="154"/>
      <c r="C103" s="154"/>
      <c r="D103" s="152">
        <v>1605900.25</v>
      </c>
      <c r="E103" s="158">
        <v>-294010.28999999998</v>
      </c>
      <c r="G103" s="37"/>
    </row>
    <row r="104" spans="1:8" x14ac:dyDescent="0.25">
      <c r="A104" s="154" t="s">
        <v>110</v>
      </c>
      <c r="B104" s="154"/>
      <c r="C104" s="154"/>
      <c r="D104" s="406">
        <v>4108246.71</v>
      </c>
      <c r="E104" s="158">
        <v>3548867</v>
      </c>
      <c r="F104" s="148"/>
      <c r="G104" s="21"/>
    </row>
    <row r="105" spans="1:8" x14ac:dyDescent="0.25">
      <c r="A105" s="154" t="s">
        <v>214</v>
      </c>
      <c r="B105" s="154"/>
      <c r="C105" s="154"/>
      <c r="D105" s="158">
        <v>1630415</v>
      </c>
      <c r="E105" s="158">
        <v>853390</v>
      </c>
      <c r="F105" s="148"/>
      <c r="G105" s="21"/>
      <c r="H105" s="19"/>
    </row>
    <row r="106" spans="1:8" ht="15.75" thickBot="1" x14ac:dyDescent="0.3">
      <c r="A106" s="153" t="s">
        <v>153</v>
      </c>
      <c r="B106" s="154"/>
      <c r="C106" s="154"/>
      <c r="D106" s="407">
        <f>SUM(D102:D105)</f>
        <v>13051764.960000001</v>
      </c>
      <c r="E106" s="174">
        <f>SUM(E102:E105)</f>
        <v>9815449.7100000009</v>
      </c>
      <c r="F106" s="148"/>
      <c r="G106" s="21"/>
    </row>
    <row r="107" spans="1:8" ht="15.75" thickTop="1" x14ac:dyDescent="0.25">
      <c r="A107" s="148" t="s">
        <v>145</v>
      </c>
      <c r="B107" s="148"/>
      <c r="C107" s="148"/>
      <c r="D107" s="185"/>
      <c r="E107" s="148"/>
      <c r="F107" s="149"/>
      <c r="G107" s="21"/>
      <c r="H107" s="19"/>
    </row>
    <row r="108" spans="1:8" x14ac:dyDescent="0.25">
      <c r="A108" s="148"/>
      <c r="B108" s="148"/>
      <c r="C108" s="148"/>
      <c r="D108" s="148"/>
      <c r="E108" s="148"/>
      <c r="F108" s="152"/>
      <c r="G108" s="21"/>
    </row>
    <row r="109" spans="1:8" x14ac:dyDescent="0.25">
      <c r="A109" s="27" t="s">
        <v>144</v>
      </c>
      <c r="B109" s="148"/>
      <c r="C109" s="148"/>
      <c r="D109" s="148"/>
      <c r="E109" s="148"/>
      <c r="F109" s="152"/>
      <c r="G109" s="21"/>
      <c r="H109" s="30"/>
    </row>
    <row r="110" spans="1:8" x14ac:dyDescent="0.25">
      <c r="A110" s="148"/>
      <c r="B110" s="148"/>
      <c r="C110" s="148"/>
      <c r="D110" s="148"/>
      <c r="E110" s="148"/>
      <c r="F110" s="152"/>
      <c r="G110" s="21"/>
      <c r="H110" s="30"/>
    </row>
    <row r="111" spans="1:8" x14ac:dyDescent="0.25">
      <c r="A111" s="27" t="s">
        <v>220</v>
      </c>
      <c r="B111" s="27"/>
      <c r="C111" s="148"/>
      <c r="D111" s="148"/>
      <c r="E111" s="149"/>
      <c r="F111" s="152"/>
      <c r="G111" s="21"/>
      <c r="H111" s="36" t="s">
        <v>176</v>
      </c>
    </row>
    <row r="112" spans="1:8" x14ac:dyDescent="0.25">
      <c r="A112" s="238" t="s">
        <v>248</v>
      </c>
      <c r="B112" s="154"/>
      <c r="C112" s="27"/>
      <c r="D112" s="148"/>
      <c r="E112" s="149"/>
      <c r="F112" s="175"/>
      <c r="G112" s="21"/>
    </row>
    <row r="113" spans="1:7" x14ac:dyDescent="0.25">
      <c r="B113" s="179"/>
      <c r="C113" s="179"/>
      <c r="D113" s="202">
        <v>2023</v>
      </c>
      <c r="E113" s="202">
        <v>2022</v>
      </c>
      <c r="F113" s="148"/>
      <c r="G113" s="21"/>
    </row>
    <row r="114" spans="1:7" x14ac:dyDescent="0.25">
      <c r="A114" s="27" t="s">
        <v>128</v>
      </c>
      <c r="B114" s="27"/>
      <c r="C114" s="154"/>
      <c r="D114" s="211"/>
      <c r="E114" s="220"/>
      <c r="F114" s="148"/>
      <c r="G114" s="22"/>
    </row>
    <row r="115" spans="1:7" x14ac:dyDescent="0.25">
      <c r="A115" s="154" t="s">
        <v>204</v>
      </c>
      <c r="B115" s="361"/>
      <c r="C115" s="361"/>
      <c r="D115" s="430">
        <v>34500000</v>
      </c>
      <c r="E115" s="222">
        <v>30000000</v>
      </c>
      <c r="F115" s="178"/>
      <c r="G115" s="21"/>
    </row>
    <row r="116" spans="1:7" ht="15.75" thickBot="1" x14ac:dyDescent="0.3">
      <c r="A116" s="27" t="s">
        <v>153</v>
      </c>
      <c r="B116" s="148"/>
      <c r="C116" s="154"/>
      <c r="D116" s="431">
        <v>34500000</v>
      </c>
      <c r="E116" s="221">
        <v>30000000</v>
      </c>
      <c r="F116" s="178"/>
      <c r="G116" s="21"/>
    </row>
    <row r="117" spans="1:7" ht="15.75" thickTop="1" x14ac:dyDescent="0.25">
      <c r="A117" s="148"/>
      <c r="B117" s="148"/>
      <c r="C117" s="154"/>
      <c r="D117" s="350"/>
      <c r="E117" s="351"/>
      <c r="F117" s="148"/>
      <c r="G117" s="23"/>
    </row>
    <row r="118" spans="1:7" x14ac:dyDescent="0.25">
      <c r="A118" s="27" t="s">
        <v>276</v>
      </c>
      <c r="B118" s="148"/>
      <c r="C118" s="154"/>
      <c r="D118" s="27"/>
      <c r="E118" s="148"/>
      <c r="F118" s="148"/>
      <c r="G118" s="29"/>
    </row>
    <row r="119" spans="1:7" x14ac:dyDescent="0.25">
      <c r="A119" s="238" t="s">
        <v>249</v>
      </c>
      <c r="B119" s="148"/>
      <c r="C119" s="154"/>
      <c r="D119" s="157"/>
      <c r="E119" s="148"/>
      <c r="F119" s="148"/>
      <c r="G119" s="21"/>
    </row>
    <row r="120" spans="1:7" x14ac:dyDescent="0.25">
      <c r="A120" s="27" t="s">
        <v>128</v>
      </c>
      <c r="B120" s="148"/>
      <c r="C120" s="148"/>
      <c r="D120" s="155">
        <v>2023</v>
      </c>
      <c r="E120" s="155">
        <v>2022</v>
      </c>
      <c r="F120" s="148"/>
      <c r="G120" s="21"/>
    </row>
    <row r="121" spans="1:7" x14ac:dyDescent="0.25">
      <c r="A121" s="460" t="s">
        <v>275</v>
      </c>
      <c r="B121" s="148"/>
      <c r="C121" s="148"/>
      <c r="D121" s="432">
        <v>304937.7</v>
      </c>
      <c r="E121" s="224">
        <v>104373.68</v>
      </c>
      <c r="F121" s="27"/>
      <c r="G121" s="21"/>
    </row>
    <row r="122" spans="1:7" ht="15.75" thickBot="1" x14ac:dyDescent="0.3">
      <c r="A122" s="181" t="s">
        <v>217</v>
      </c>
      <c r="B122" s="203"/>
      <c r="C122" s="203"/>
      <c r="D122" s="433">
        <v>304937.7</v>
      </c>
      <c r="E122" s="223">
        <f>E121</f>
        <v>104373.68</v>
      </c>
      <c r="F122" s="248"/>
      <c r="G122" s="21"/>
    </row>
    <row r="123" spans="1:7" ht="15.75" thickTop="1" x14ac:dyDescent="0.25">
      <c r="A123" s="193"/>
      <c r="B123" s="148"/>
      <c r="C123" s="148"/>
      <c r="D123" s="214"/>
      <c r="E123" s="352"/>
      <c r="F123" s="248"/>
      <c r="G123" s="204"/>
    </row>
    <row r="124" spans="1:7" ht="0.75" customHeight="1" x14ac:dyDescent="0.25">
      <c r="A124" s="193"/>
      <c r="B124" s="148"/>
      <c r="C124" s="148"/>
      <c r="D124" s="214"/>
      <c r="E124" s="352"/>
      <c r="F124" s="248"/>
      <c r="G124" s="204"/>
    </row>
    <row r="125" spans="1:7" x14ac:dyDescent="0.25">
      <c r="A125" s="380" t="s">
        <v>274</v>
      </c>
      <c r="B125" s="148"/>
      <c r="C125" s="148"/>
      <c r="D125" s="214"/>
      <c r="E125" s="352"/>
      <c r="F125" s="248"/>
      <c r="G125" s="204"/>
    </row>
    <row r="126" spans="1:7" x14ac:dyDescent="0.25">
      <c r="A126" s="397" t="s">
        <v>278</v>
      </c>
      <c r="B126" s="148"/>
      <c r="C126" s="148"/>
      <c r="D126" s="148"/>
      <c r="E126" s="148"/>
      <c r="F126" s="248"/>
      <c r="G126" s="204"/>
    </row>
    <row r="127" spans="1:7" ht="17.25" customHeight="1" x14ac:dyDescent="0.25">
      <c r="A127" s="343"/>
      <c r="B127" s="148"/>
      <c r="C127" s="27"/>
      <c r="D127" s="205"/>
      <c r="E127" s="218"/>
      <c r="F127" s="149"/>
      <c r="G127" s="21"/>
    </row>
    <row r="128" spans="1:7" x14ac:dyDescent="0.25">
      <c r="A128" s="27" t="s">
        <v>240</v>
      </c>
      <c r="B128" s="27"/>
      <c r="C128" s="148"/>
      <c r="D128" s="148"/>
      <c r="E128" s="149"/>
      <c r="F128" s="152"/>
      <c r="G128" s="21"/>
    </row>
    <row r="129" spans="1:7" x14ac:dyDescent="0.25">
      <c r="A129" s="238" t="s">
        <v>250</v>
      </c>
      <c r="B129" s="148"/>
      <c r="C129" s="27"/>
      <c r="D129" s="149"/>
      <c r="E129" s="149"/>
      <c r="F129" s="152"/>
      <c r="G129" s="21"/>
    </row>
    <row r="130" spans="1:7" x14ac:dyDescent="0.25">
      <c r="A130" s="27" t="s">
        <v>128</v>
      </c>
      <c r="B130" s="148"/>
      <c r="C130" s="27"/>
      <c r="D130" s="153">
        <v>2023</v>
      </c>
      <c r="E130" s="155">
        <v>2022</v>
      </c>
      <c r="F130" s="152"/>
      <c r="G130" s="21"/>
    </row>
    <row r="131" spans="1:7" x14ac:dyDescent="0.25">
      <c r="A131" s="148" t="s">
        <v>201</v>
      </c>
      <c r="B131" s="148"/>
      <c r="C131" s="27"/>
      <c r="D131" s="434">
        <v>12177000</v>
      </c>
      <c r="E131" s="178">
        <v>12137000</v>
      </c>
      <c r="F131" s="149"/>
      <c r="G131" s="21"/>
    </row>
    <row r="132" spans="1:7" x14ac:dyDescent="0.25">
      <c r="A132" s="148" t="s">
        <v>202</v>
      </c>
      <c r="B132" s="183"/>
      <c r="C132" s="184"/>
      <c r="D132" s="434">
        <v>3342000</v>
      </c>
      <c r="E132" s="185">
        <f>2760000+502000</f>
        <v>3262000</v>
      </c>
      <c r="F132" s="182"/>
      <c r="G132" s="21"/>
    </row>
    <row r="133" spans="1:7" x14ac:dyDescent="0.25">
      <c r="A133" s="148" t="s">
        <v>198</v>
      </c>
      <c r="B133" s="183"/>
      <c r="C133" s="184"/>
      <c r="D133" s="434">
        <v>170819.38</v>
      </c>
      <c r="E133" s="178">
        <v>165909</v>
      </c>
      <c r="F133" s="182"/>
      <c r="G133" s="21"/>
    </row>
    <row r="134" spans="1:7" x14ac:dyDescent="0.25">
      <c r="A134" s="148" t="s">
        <v>199</v>
      </c>
      <c r="B134" s="183"/>
      <c r="C134" s="184"/>
      <c r="D134" s="434">
        <v>1101849</v>
      </c>
      <c r="E134" s="178">
        <v>1093329</v>
      </c>
      <c r="F134" s="152"/>
      <c r="G134" s="21"/>
    </row>
    <row r="135" spans="1:7" x14ac:dyDescent="0.25">
      <c r="A135" s="148" t="s">
        <v>200</v>
      </c>
      <c r="B135" s="148"/>
      <c r="C135" s="184"/>
      <c r="D135" s="434">
        <v>1100297.1000000001</v>
      </c>
      <c r="E135" s="178">
        <v>1091789.1399999999</v>
      </c>
      <c r="F135" s="152"/>
      <c r="G135" s="21"/>
    </row>
    <row r="136" spans="1:7" x14ac:dyDescent="0.25">
      <c r="A136" s="148" t="s">
        <v>143</v>
      </c>
      <c r="B136" s="148"/>
      <c r="C136" s="184"/>
      <c r="D136" s="434">
        <v>395218.56</v>
      </c>
      <c r="E136" s="178">
        <v>131220.85</v>
      </c>
      <c r="F136" s="152"/>
      <c r="G136" s="21"/>
    </row>
    <row r="137" spans="1:7" x14ac:dyDescent="0.25">
      <c r="A137" s="148" t="s">
        <v>203</v>
      </c>
      <c r="B137" s="148"/>
      <c r="C137" s="184"/>
      <c r="D137" s="434">
        <v>984200</v>
      </c>
      <c r="E137" s="178">
        <v>1296600</v>
      </c>
      <c r="F137" s="152"/>
      <c r="G137" s="21"/>
    </row>
    <row r="138" spans="1:7" x14ac:dyDescent="0.25">
      <c r="A138" s="148" t="s">
        <v>142</v>
      </c>
      <c r="B138" s="148"/>
      <c r="C138" s="184"/>
      <c r="D138" s="434">
        <v>24227.040000000001</v>
      </c>
      <c r="E138" s="178">
        <v>69220.12</v>
      </c>
      <c r="F138" s="152"/>
      <c r="G138" s="21"/>
    </row>
    <row r="139" spans="1:7" x14ac:dyDescent="0.25">
      <c r="A139" s="148" t="s">
        <v>141</v>
      </c>
      <c r="B139" s="148"/>
      <c r="C139" s="184"/>
      <c r="D139" s="434">
        <v>1344416.68</v>
      </c>
      <c r="E139" s="152">
        <v>1367500</v>
      </c>
      <c r="F139" s="152"/>
      <c r="G139" s="21"/>
    </row>
    <row r="140" spans="1:7" x14ac:dyDescent="0.25">
      <c r="A140" s="148" t="s">
        <v>218</v>
      </c>
      <c r="B140" s="148"/>
      <c r="C140" s="184"/>
      <c r="D140" s="227">
        <v>0</v>
      </c>
      <c r="E140" s="152">
        <v>0</v>
      </c>
      <c r="F140" s="152"/>
      <c r="G140" s="41"/>
    </row>
    <row r="141" spans="1:7" ht="15" customHeight="1" x14ac:dyDescent="0.25">
      <c r="A141" s="148" t="s">
        <v>215</v>
      </c>
      <c r="B141" s="148"/>
      <c r="C141" s="184"/>
      <c r="D141" s="227">
        <v>0</v>
      </c>
      <c r="E141" s="152">
        <v>0</v>
      </c>
      <c r="F141" s="152"/>
      <c r="G141" s="20"/>
    </row>
    <row r="142" spans="1:7" ht="15" customHeight="1" thickBot="1" x14ac:dyDescent="0.3">
      <c r="A142" s="148" t="s">
        <v>231</v>
      </c>
      <c r="B142" s="148"/>
      <c r="C142" s="148"/>
      <c r="D142" s="151">
        <f>SUM(D131:D139)</f>
        <v>20640027.760000002</v>
      </c>
      <c r="E142" s="151">
        <f>SUM(E131:E139)</f>
        <v>20614568.110000003</v>
      </c>
      <c r="F142" s="152"/>
      <c r="G142" s="21"/>
    </row>
    <row r="143" spans="1:7" ht="15" customHeight="1" thickTop="1" x14ac:dyDescent="0.25">
      <c r="A143" s="148"/>
      <c r="B143" s="148"/>
      <c r="C143" s="148"/>
      <c r="D143" s="175"/>
      <c r="E143" s="175"/>
      <c r="F143" s="175"/>
      <c r="G143" s="21"/>
    </row>
    <row r="144" spans="1:7" ht="15" customHeight="1" x14ac:dyDescent="0.25">
      <c r="A144" s="148"/>
      <c r="B144" s="148"/>
      <c r="C144" s="148"/>
      <c r="D144" s="175"/>
      <c r="E144" s="175"/>
      <c r="F144" s="175"/>
      <c r="G144" s="21"/>
    </row>
    <row r="145" spans="1:7" ht="15" customHeight="1" x14ac:dyDescent="0.25">
      <c r="A145" s="27" t="s">
        <v>235</v>
      </c>
      <c r="B145" s="27"/>
      <c r="C145" s="148"/>
      <c r="D145" s="148"/>
      <c r="E145" s="148"/>
      <c r="F145" s="152"/>
      <c r="G145" s="21"/>
    </row>
    <row r="146" spans="1:7" x14ac:dyDescent="0.25">
      <c r="B146" s="27"/>
      <c r="C146" s="148"/>
      <c r="D146" s="149"/>
      <c r="E146" s="149"/>
      <c r="F146" s="152"/>
      <c r="G146" s="21"/>
    </row>
    <row r="147" spans="1:7" x14ac:dyDescent="0.25">
      <c r="A147" s="238" t="s">
        <v>251</v>
      </c>
      <c r="B147" s="148"/>
      <c r="C147" s="27"/>
      <c r="D147" s="149"/>
      <c r="E147" s="149"/>
      <c r="G147" s="21"/>
    </row>
    <row r="148" spans="1:7" x14ac:dyDescent="0.25">
      <c r="A148" s="27" t="s">
        <v>128</v>
      </c>
      <c r="B148" s="361"/>
      <c r="C148" s="383"/>
      <c r="D148" s="387">
        <v>2023</v>
      </c>
      <c r="E148" s="155">
        <v>2022</v>
      </c>
      <c r="F148" s="175"/>
      <c r="G148" s="31"/>
    </row>
    <row r="149" spans="1:7" x14ac:dyDescent="0.25">
      <c r="A149" s="386" t="s">
        <v>236</v>
      </c>
      <c r="B149" s="148"/>
      <c r="C149" s="27"/>
      <c r="D149" s="367">
        <v>0</v>
      </c>
      <c r="E149" s="178">
        <v>80000</v>
      </c>
      <c r="G149" s="21"/>
    </row>
    <row r="150" spans="1:7" ht="15.75" thickBot="1" x14ac:dyDescent="0.3">
      <c r="A150" s="27"/>
      <c r="B150" s="148"/>
      <c r="C150" s="27"/>
      <c r="D150" s="464">
        <v>0</v>
      </c>
      <c r="E150" s="366">
        <v>80000</v>
      </c>
      <c r="G150" s="21"/>
    </row>
    <row r="151" spans="1:7" ht="15.75" thickTop="1" x14ac:dyDescent="0.25">
      <c r="A151" s="27" t="s">
        <v>217</v>
      </c>
      <c r="B151" s="148"/>
      <c r="C151" s="148"/>
      <c r="D151" s="354"/>
      <c r="E151" s="148"/>
      <c r="G151" s="21"/>
    </row>
    <row r="152" spans="1:7" x14ac:dyDescent="0.25">
      <c r="A152" s="27" t="s">
        <v>221</v>
      </c>
      <c r="B152" s="27"/>
      <c r="C152" s="148"/>
      <c r="D152" s="175"/>
      <c r="E152" s="186"/>
      <c r="F152" s="148"/>
      <c r="G152" s="21"/>
    </row>
    <row r="153" spans="1:7" x14ac:dyDescent="0.25">
      <c r="A153" s="238" t="s">
        <v>252</v>
      </c>
      <c r="B153" s="148"/>
      <c r="C153" s="27"/>
      <c r="D153" s="186"/>
      <c r="E153" s="148"/>
      <c r="F153" s="148"/>
      <c r="G153" s="21"/>
    </row>
    <row r="154" spans="1:7" ht="17.25" customHeight="1" x14ac:dyDescent="0.25">
      <c r="A154" s="27" t="s">
        <v>128</v>
      </c>
      <c r="B154" s="148"/>
      <c r="C154" s="148"/>
      <c r="D154" s="369">
        <v>2023</v>
      </c>
      <c r="E154" s="370">
        <v>2022</v>
      </c>
      <c r="F154" s="149"/>
      <c r="G154" s="24"/>
    </row>
    <row r="155" spans="1:7" s="44" customFormat="1" ht="16.5" customHeight="1" x14ac:dyDescent="0.25">
      <c r="A155" s="353" t="s">
        <v>140</v>
      </c>
      <c r="B155" s="206"/>
      <c r="C155" s="206"/>
      <c r="D155" s="228">
        <v>460802.5</v>
      </c>
      <c r="E155" s="209">
        <v>340996.86</v>
      </c>
      <c r="G155" s="43"/>
    </row>
    <row r="156" spans="1:7" x14ac:dyDescent="0.25">
      <c r="A156" s="148" t="s">
        <v>139</v>
      </c>
      <c r="B156" s="148"/>
      <c r="C156" s="148"/>
      <c r="D156" s="228">
        <v>821267.56</v>
      </c>
      <c r="E156" s="210">
        <v>561680</v>
      </c>
      <c r="G156" s="24"/>
    </row>
    <row r="157" spans="1:7" ht="30" x14ac:dyDescent="0.25">
      <c r="A157" s="206" t="s">
        <v>138</v>
      </c>
      <c r="B157" s="206"/>
      <c r="C157" s="206"/>
      <c r="D157" s="228">
        <v>89712.36</v>
      </c>
      <c r="E157" s="210">
        <v>32129.040000000001</v>
      </c>
      <c r="G157" s="24"/>
    </row>
    <row r="158" spans="1:7" x14ac:dyDescent="0.25">
      <c r="A158" s="208" t="s">
        <v>137</v>
      </c>
      <c r="B158" s="188"/>
      <c r="C158" s="208"/>
      <c r="D158" s="270" t="s">
        <v>241</v>
      </c>
      <c r="E158" s="211">
        <v>0</v>
      </c>
      <c r="G158" s="24"/>
    </row>
    <row r="159" spans="1:7" ht="30" x14ac:dyDescent="0.25">
      <c r="A159" s="206" t="s">
        <v>136</v>
      </c>
      <c r="B159" s="183"/>
      <c r="C159" s="183"/>
      <c r="D159" s="228">
        <v>34857.199999999997</v>
      </c>
      <c r="E159" s="212">
        <v>1062</v>
      </c>
      <c r="G159" s="24"/>
    </row>
    <row r="160" spans="1:7" ht="30" x14ac:dyDescent="0.25">
      <c r="A160" s="183" t="s">
        <v>135</v>
      </c>
      <c r="B160" s="183"/>
      <c r="C160" s="183"/>
      <c r="D160" s="228">
        <v>61490.559999999998</v>
      </c>
      <c r="E160" s="211">
        <v>0</v>
      </c>
      <c r="G160" s="24"/>
    </row>
    <row r="161" spans="1:9" ht="33.75" customHeight="1" x14ac:dyDescent="0.25">
      <c r="A161" s="207" t="s">
        <v>134</v>
      </c>
      <c r="B161" s="183"/>
      <c r="C161" s="183"/>
      <c r="D161" s="228">
        <v>715062.82</v>
      </c>
      <c r="E161" s="210">
        <v>715191.68</v>
      </c>
      <c r="G161" s="24"/>
    </row>
    <row r="162" spans="1:9" ht="31.5" customHeight="1" x14ac:dyDescent="0.25">
      <c r="A162" s="368" t="s">
        <v>272</v>
      </c>
      <c r="B162" s="206"/>
      <c r="C162" s="183"/>
      <c r="D162" s="270" t="s">
        <v>241</v>
      </c>
      <c r="E162" s="212"/>
      <c r="G162" s="20"/>
    </row>
    <row r="163" spans="1:9" ht="26.25" customHeight="1" x14ac:dyDescent="0.25">
      <c r="A163" s="183" t="s">
        <v>133</v>
      </c>
      <c r="B163" s="213"/>
      <c r="C163" s="206"/>
      <c r="D163" s="270" t="s">
        <v>241</v>
      </c>
      <c r="E163" s="212"/>
      <c r="G163" s="24"/>
    </row>
    <row r="164" spans="1:9" ht="26.25" customHeight="1" x14ac:dyDescent="0.25">
      <c r="A164" s="148" t="s">
        <v>132</v>
      </c>
      <c r="B164" s="148"/>
      <c r="C164" s="154"/>
      <c r="D164" s="152">
        <v>996007.05</v>
      </c>
      <c r="E164" s="210">
        <v>679911.34</v>
      </c>
      <c r="G164" s="24"/>
    </row>
    <row r="165" spans="1:9" ht="18" customHeight="1" thickBot="1" x14ac:dyDescent="0.3">
      <c r="A165" s="153" t="s">
        <v>153</v>
      </c>
      <c r="B165" s="148"/>
      <c r="C165" s="148"/>
      <c r="D165" s="174">
        <f>SUM(D155:D164)</f>
        <v>3179200.05</v>
      </c>
      <c r="E165" s="189">
        <f>SUM(E155:E164)</f>
        <v>2330970.92</v>
      </c>
      <c r="F165" s="30"/>
      <c r="G165" s="24"/>
    </row>
    <row r="166" spans="1:9" ht="15.75" thickTop="1" x14ac:dyDescent="0.25">
      <c r="A166" s="154"/>
      <c r="B166" s="176"/>
      <c r="C166" s="148"/>
      <c r="D166" s="148"/>
      <c r="E166" s="190"/>
      <c r="F166" s="30"/>
      <c r="G166" s="24"/>
    </row>
    <row r="167" spans="1:9" ht="22.5" customHeight="1" x14ac:dyDescent="0.25">
      <c r="A167" s="257"/>
      <c r="B167" s="259"/>
      <c r="C167" s="259"/>
      <c r="D167" s="260"/>
      <c r="E167" s="262"/>
      <c r="F167" s="187"/>
      <c r="G167" s="21"/>
    </row>
    <row r="168" spans="1:9" x14ac:dyDescent="0.25">
      <c r="A168" s="263" t="s">
        <v>222</v>
      </c>
      <c r="B168" s="191"/>
      <c r="C168" s="176"/>
      <c r="D168" s="260"/>
      <c r="E168" s="218"/>
      <c r="F168" s="187"/>
      <c r="G168" s="21"/>
    </row>
    <row r="169" spans="1:9" x14ac:dyDescent="0.25">
      <c r="A169" s="240" t="s">
        <v>253</v>
      </c>
      <c r="B169" s="176"/>
      <c r="C169" s="191"/>
      <c r="D169" s="261"/>
      <c r="E169" s="180"/>
      <c r="F169" s="187"/>
      <c r="G169" s="24"/>
      <c r="H169" s="25"/>
    </row>
    <row r="170" spans="1:9" x14ac:dyDescent="0.25">
      <c r="A170" s="264" t="s">
        <v>237</v>
      </c>
      <c r="B170" s="259"/>
      <c r="C170" s="259"/>
      <c r="D170" s="27">
        <v>2023</v>
      </c>
      <c r="E170" s="265">
        <v>2022</v>
      </c>
      <c r="F170" s="187"/>
      <c r="G170" s="24"/>
    </row>
    <row r="171" spans="1:9" x14ac:dyDescent="0.25">
      <c r="A171" s="259" t="s">
        <v>131</v>
      </c>
      <c r="B171" s="259"/>
      <c r="C171" s="259"/>
      <c r="D171" s="435">
        <v>64800</v>
      </c>
      <c r="E171" s="266">
        <v>97200</v>
      </c>
      <c r="F171" s="267"/>
      <c r="G171" s="229"/>
      <c r="I171" s="25"/>
    </row>
    <row r="172" spans="1:9" x14ac:dyDescent="0.25">
      <c r="A172" s="259" t="s">
        <v>130</v>
      </c>
      <c r="B172" s="259"/>
      <c r="C172" s="259"/>
      <c r="D172" s="435">
        <v>760061.4</v>
      </c>
      <c r="E172" s="266">
        <v>1709602.2</v>
      </c>
      <c r="F172" s="266"/>
      <c r="G172" s="24">
        <f>SUM(F179)</f>
        <v>0</v>
      </c>
    </row>
    <row r="173" spans="1:9" x14ac:dyDescent="0.25">
      <c r="A173" s="259" t="s">
        <v>129</v>
      </c>
      <c r="B173" s="263"/>
      <c r="C173" s="259"/>
      <c r="D173" s="435">
        <v>521993.1</v>
      </c>
      <c r="E173" s="324">
        <v>652491.25</v>
      </c>
      <c r="F173" s="266"/>
      <c r="G173" s="21"/>
    </row>
    <row r="174" spans="1:9" ht="15.75" thickBot="1" x14ac:dyDescent="0.3">
      <c r="A174" s="263" t="s">
        <v>153</v>
      </c>
      <c r="B174" s="268"/>
      <c r="C174" s="257"/>
      <c r="D174" s="436">
        <v>1346854.5</v>
      </c>
      <c r="E174" s="326">
        <f>SUM(E171:E173)</f>
        <v>2459293.4500000002</v>
      </c>
      <c r="F174" s="266"/>
      <c r="G174" s="21"/>
    </row>
    <row r="175" spans="1:9" ht="15.75" thickTop="1" x14ac:dyDescent="0.25">
      <c r="A175" s="268"/>
      <c r="B175" s="257"/>
      <c r="C175" s="257"/>
      <c r="D175" s="325"/>
      <c r="E175" s="192"/>
      <c r="F175" s="269"/>
      <c r="G175" s="21"/>
    </row>
    <row r="176" spans="1:9" x14ac:dyDescent="0.25">
      <c r="A176" s="27"/>
      <c r="B176" s="148"/>
      <c r="C176" s="148"/>
      <c r="D176" s="192"/>
      <c r="E176" s="172"/>
      <c r="F176" s="148"/>
      <c r="G176" s="230"/>
    </row>
    <row r="177" spans="1:8" ht="0.75" customHeight="1" x14ac:dyDescent="0.25">
      <c r="A177" s="148"/>
      <c r="B177" s="148"/>
      <c r="C177" s="148"/>
      <c r="D177" s="148"/>
      <c r="E177" s="172"/>
      <c r="F177" s="148"/>
      <c r="G177" s="21"/>
    </row>
    <row r="178" spans="1:8" hidden="1" x14ac:dyDescent="0.25">
      <c r="A178" s="148"/>
      <c r="B178" s="148"/>
      <c r="C178" s="148"/>
      <c r="D178" s="148"/>
      <c r="E178" s="148"/>
      <c r="F178" s="148"/>
      <c r="G178" s="21"/>
    </row>
    <row r="179" spans="1:8" x14ac:dyDescent="0.25">
      <c r="A179" s="27" t="s">
        <v>223</v>
      </c>
      <c r="B179" s="27"/>
      <c r="C179" s="148"/>
      <c r="D179" s="148"/>
      <c r="E179" s="148"/>
      <c r="F179" s="148"/>
      <c r="G179" s="21"/>
    </row>
    <row r="180" spans="1:8" x14ac:dyDescent="0.25">
      <c r="A180" s="238" t="s">
        <v>254</v>
      </c>
      <c r="B180" s="148"/>
      <c r="C180" s="27"/>
      <c r="D180" s="148"/>
      <c r="E180" s="149"/>
      <c r="F180" s="148"/>
      <c r="G180" s="21"/>
    </row>
    <row r="181" spans="1:8" ht="12.75" customHeight="1" x14ac:dyDescent="0.25">
      <c r="B181" s="148"/>
      <c r="C181" s="148"/>
      <c r="F181" s="149"/>
      <c r="G181" s="21"/>
    </row>
    <row r="182" spans="1:8" ht="11.25" customHeight="1" x14ac:dyDescent="0.25">
      <c r="A182" s="27" t="s">
        <v>128</v>
      </c>
      <c r="B182" s="382"/>
      <c r="C182" s="382"/>
      <c r="D182" s="27">
        <v>2023</v>
      </c>
      <c r="E182" s="149">
        <v>2022</v>
      </c>
      <c r="G182" s="37"/>
    </row>
    <row r="183" spans="1:8" ht="4.5" hidden="1" customHeight="1" x14ac:dyDescent="0.25">
      <c r="B183" s="148"/>
      <c r="C183" s="148"/>
      <c r="G183" s="21"/>
    </row>
    <row r="184" spans="1:8" ht="12" customHeight="1" x14ac:dyDescent="0.25">
      <c r="A184" s="231" t="s">
        <v>127</v>
      </c>
      <c r="B184" s="148"/>
      <c r="C184" s="148"/>
      <c r="D184" s="461">
        <v>976402.77</v>
      </c>
      <c r="E184" s="152">
        <v>1476696.68</v>
      </c>
      <c r="G184" s="20"/>
    </row>
    <row r="185" spans="1:8" x14ac:dyDescent="0.25">
      <c r="A185" s="388" t="s">
        <v>126</v>
      </c>
      <c r="B185" s="148"/>
      <c r="C185" s="148"/>
      <c r="D185" s="440">
        <v>3424361.27</v>
      </c>
      <c r="E185" s="152">
        <v>1536173</v>
      </c>
      <c r="G185" s="22"/>
    </row>
    <row r="186" spans="1:8" ht="16.5" customHeight="1" x14ac:dyDescent="0.25">
      <c r="A186" s="148" t="s">
        <v>125</v>
      </c>
      <c r="B186" s="148"/>
      <c r="C186" s="148"/>
      <c r="D186" s="440">
        <v>650347.5</v>
      </c>
      <c r="E186" s="152">
        <v>412737.5</v>
      </c>
      <c r="G186" s="20"/>
    </row>
    <row r="187" spans="1:8" ht="15.75" customHeight="1" x14ac:dyDescent="0.25">
      <c r="A187" s="148" t="s">
        <v>124</v>
      </c>
      <c r="B187" s="154"/>
      <c r="C187" s="154"/>
      <c r="D187" s="440">
        <v>53570.28</v>
      </c>
      <c r="E187" s="152">
        <v>390839.28</v>
      </c>
    </row>
    <row r="188" spans="1:8" ht="15" customHeight="1" x14ac:dyDescent="0.25">
      <c r="A188" s="148" t="s">
        <v>123</v>
      </c>
      <c r="B188" s="154"/>
      <c r="C188" s="154"/>
      <c r="D188" s="440">
        <v>97480.5</v>
      </c>
      <c r="E188" s="152">
        <v>156620</v>
      </c>
    </row>
    <row r="189" spans="1:8" ht="54" customHeight="1" x14ac:dyDescent="0.25">
      <c r="A189" s="206" t="s">
        <v>206</v>
      </c>
      <c r="B189" s="154"/>
      <c r="C189" s="154"/>
      <c r="D189" s="439">
        <v>416684.51</v>
      </c>
      <c r="E189" s="158">
        <v>127970</v>
      </c>
    </row>
    <row r="190" spans="1:8" ht="13.5" customHeight="1" x14ac:dyDescent="0.25">
      <c r="A190" s="462" t="s">
        <v>282</v>
      </c>
      <c r="B190" s="27"/>
      <c r="C190" s="27"/>
      <c r="D190" s="438">
        <f>1923998.08</f>
        <v>1923998.08</v>
      </c>
      <c r="H190" s="466"/>
    </row>
    <row r="191" spans="1:8" ht="14.25" customHeight="1" x14ac:dyDescent="0.25">
      <c r="A191" s="451" t="s">
        <v>283</v>
      </c>
      <c r="D191" s="228">
        <v>337791.36</v>
      </c>
      <c r="E191" s="152">
        <v>799293.12</v>
      </c>
    </row>
    <row r="192" spans="1:8" x14ac:dyDescent="0.25">
      <c r="A192" s="463" t="s">
        <v>284</v>
      </c>
      <c r="B192" s="148"/>
      <c r="C192" s="148"/>
      <c r="D192" s="437">
        <v>152319.32999999999</v>
      </c>
    </row>
    <row r="193" spans="1:6" ht="15.75" thickBot="1" x14ac:dyDescent="0.3">
      <c r="A193" s="153" t="s">
        <v>238</v>
      </c>
      <c r="B193" s="148"/>
      <c r="C193" s="148"/>
      <c r="D193" s="441">
        <f>SUM(D184:D192)</f>
        <v>8032955.6000000006</v>
      </c>
      <c r="E193" s="356">
        <f>SUM(E184:E191)</f>
        <v>4900329.58</v>
      </c>
    </row>
    <row r="194" spans="1:6" ht="15.75" thickTop="1" x14ac:dyDescent="0.25">
      <c r="A194" s="27"/>
      <c r="D194" s="214"/>
      <c r="E194" s="214"/>
    </row>
    <row r="195" spans="1:6" x14ac:dyDescent="0.25">
      <c r="A195" s="27"/>
      <c r="D195" s="355"/>
      <c r="E195" s="148"/>
    </row>
    <row r="196" spans="1:6" x14ac:dyDescent="0.25">
      <c r="A196" s="27"/>
      <c r="D196" s="148"/>
      <c r="E196" s="193"/>
    </row>
    <row r="197" spans="1:6" x14ac:dyDescent="0.25">
      <c r="F197" s="18"/>
    </row>
  </sheetData>
  <mergeCells count="2">
    <mergeCell ref="A30:G30"/>
    <mergeCell ref="A85:G85"/>
  </mergeCells>
  <pageMargins left="0.39370078740157483" right="0.39370078740157483" top="0.59055118110236227" bottom="0.59055118110236227" header="0.31496062992125984" footer="0.31496062992125984"/>
  <pageSetup scale="74" orientation="portrait" r:id="rId1"/>
  <rowBreaks count="1" manualBreakCount="1">
    <brk id="144" max="8" man="1"/>
  </rowBreaks>
  <ignoredErrors>
    <ignoredError sqref="E106 E174 E165" formulaRange="1"/>
    <ignoredError sqref="D26" numberStoredAsText="1"/>
    <ignoredError sqref="I41 I3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Estado de situacion </vt:lpstr>
      <vt:lpstr>Est. de Rendimiento Fin</vt:lpstr>
      <vt:lpstr>Cambio del Patrimonio</vt:lpstr>
      <vt:lpstr>Flujo de Efectivo</vt:lpstr>
      <vt:lpstr>Estado Comparativo</vt:lpstr>
      <vt:lpstr>NOTAS 7 AL 19</vt:lpstr>
      <vt:lpstr>A</vt:lpstr>
      <vt:lpstr>'Cambio del Patrimonio'!Área_de_impresión</vt:lpstr>
      <vt:lpstr>'Est. de Rendimiento Fin'!Área_de_impresión</vt:lpstr>
      <vt:lpstr>'Estado Comparativo'!Área_de_impresión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2024-02-09T14:14:10Z</cp:lastPrinted>
  <dcterms:created xsi:type="dcterms:W3CDTF">2022-02-04T21:02:45Z</dcterms:created>
  <dcterms:modified xsi:type="dcterms:W3CDTF">2024-02-09T14:15:55Z</dcterms:modified>
</cp:coreProperties>
</file>