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8180" windowHeight="8025" tabRatio="777" activeTab="5"/>
  </bookViews>
  <sheets>
    <sheet name="Estado de Situación" sheetId="2" r:id="rId1"/>
    <sheet name="-Est. de Rendimiento Fin" sheetId="3" r:id="rId2"/>
    <sheet name="-Cambio del Patrimonio" sheetId="4" r:id="rId3"/>
    <sheet name="-Flujo de Efectivo" sheetId="5" r:id="rId4"/>
    <sheet name="-Estado Comparativo" sheetId="7" r:id="rId5"/>
    <sheet name="NOTAS 7 AL 19" sheetId="8" r:id="rId6"/>
  </sheets>
  <definedNames>
    <definedName name="_xlnm.Print_Area" localSheetId="2">'-Cambio del Patrimonio'!$A$1:$G$34</definedName>
    <definedName name="_xlnm.Print_Area" localSheetId="1">'-Est. de Rendimiento Fin'!$A$1:$F$49</definedName>
    <definedName name="_xlnm.Print_Area" localSheetId="4">'-Estado Comparativo'!$A$1:$G$44</definedName>
    <definedName name="_xlnm.Print_Area" localSheetId="0">'Estado de Situación'!$A$1:$G$77</definedName>
    <definedName name="_xlnm.Print_Area" localSheetId="3">'-Flujo de Efectivo'!$A$1:$E$71</definedName>
    <definedName name="_xlnm.Print_Area" localSheetId="5">'NOTAS 7 AL 19'!$A$2:$I$138</definedName>
    <definedName name="OLE_LINK1" localSheetId="5">'NOTAS 7 AL 19'!$A$5</definedName>
    <definedName name="OLE_LINK3" localSheetId="5">'NOTAS 7 AL 19'!#REF!</definedName>
    <definedName name="OLE_LINK4" localSheetId="5">'NOTAS 7 AL 19'!#REF!</definedName>
  </definedNames>
  <calcPr calcId="144525"/>
</workbook>
</file>

<file path=xl/calcChain.xml><?xml version="1.0" encoding="utf-8"?>
<calcChain xmlns="http://schemas.openxmlformats.org/spreadsheetml/2006/main">
  <c r="F12" i="4" l="1"/>
  <c r="E12" i="4"/>
  <c r="E20" i="4"/>
  <c r="B56" i="2" l="1"/>
  <c r="D74" i="8"/>
  <c r="E17" i="8" l="1"/>
  <c r="D17" i="8"/>
  <c r="B58" i="2" l="1"/>
  <c r="B56" i="5"/>
  <c r="B26" i="5"/>
  <c r="F27" i="7" l="1"/>
  <c r="E12" i="7"/>
  <c r="C58" i="2" l="1"/>
  <c r="A36" i="3" l="1"/>
  <c r="C26" i="5" l="1"/>
  <c r="E31" i="8"/>
  <c r="D31" i="8" l="1"/>
  <c r="D37" i="8" s="1"/>
  <c r="F31" i="8"/>
  <c r="E39" i="8"/>
  <c r="B42" i="5" l="1"/>
  <c r="C42" i="5"/>
  <c r="E8" i="8"/>
  <c r="B23" i="3"/>
  <c r="B13" i="3"/>
  <c r="B29" i="3" l="1"/>
  <c r="B58" i="5"/>
  <c r="B60" i="5" s="1"/>
  <c r="E123" i="8" l="1"/>
  <c r="E125" i="8" s="1"/>
  <c r="E105" i="8"/>
  <c r="D113" i="8" s="1"/>
  <c r="E76" i="8"/>
  <c r="F76" i="8"/>
  <c r="F64" i="8"/>
  <c r="E57" i="8"/>
  <c r="C49" i="2"/>
  <c r="C40" i="2"/>
  <c r="C50" i="2" s="1"/>
  <c r="C16" i="2"/>
  <c r="B16" i="2"/>
  <c r="C28" i="2" l="1"/>
  <c r="D137" i="8"/>
  <c r="D125" i="8"/>
  <c r="E113" i="8"/>
  <c r="E97" i="8"/>
  <c r="D97" i="8"/>
  <c r="E85" i="8"/>
  <c r="D85" i="8"/>
  <c r="D76" i="8"/>
  <c r="E64" i="8"/>
  <c r="D64" i="8"/>
  <c r="E50" i="8"/>
  <c r="D50" i="8"/>
  <c r="F37" i="8"/>
  <c r="E37" i="8"/>
  <c r="F39" i="8"/>
  <c r="F41" i="8" s="1"/>
  <c r="D39" i="8"/>
  <c r="B41" i="8"/>
  <c r="C41" i="8"/>
  <c r="B37" i="8"/>
  <c r="C37" i="8"/>
  <c r="F15" i="4"/>
  <c r="F16" i="4"/>
  <c r="F17" i="4"/>
  <c r="F14" i="4"/>
  <c r="F9" i="4"/>
  <c r="F10" i="4"/>
  <c r="F11" i="4"/>
  <c r="F8" i="4"/>
  <c r="F7" i="4"/>
  <c r="A23" i="4"/>
  <c r="C23" i="3"/>
  <c r="A62" i="5" l="1"/>
  <c r="A32" i="7" s="1"/>
  <c r="B42" i="8"/>
  <c r="C42" i="8"/>
  <c r="G31" i="8"/>
  <c r="A1" i="5" l="1"/>
  <c r="A1" i="2" s="1"/>
  <c r="A1" i="3" s="1"/>
  <c r="A1" i="4" s="1"/>
  <c r="F42" i="8" l="1"/>
  <c r="C56" i="5" l="1"/>
  <c r="E26" i="7"/>
  <c r="E28" i="7"/>
  <c r="E9" i="7"/>
  <c r="E10" i="7"/>
  <c r="E11" i="7"/>
  <c r="E13" i="7"/>
  <c r="E14" i="7"/>
  <c r="E15" i="7"/>
  <c r="E16" i="7"/>
  <c r="E17" i="7"/>
  <c r="E19" i="7"/>
  <c r="E20" i="7"/>
  <c r="E21" i="7"/>
  <c r="E22" i="7"/>
  <c r="E23" i="7"/>
  <c r="E24" i="7"/>
  <c r="E25" i="7"/>
  <c r="D16" i="2" l="1"/>
  <c r="E41" i="8" l="1"/>
  <c r="E42" i="8" s="1"/>
  <c r="D41" i="8"/>
  <c r="G32" i="8"/>
  <c r="G33" i="8"/>
  <c r="G34" i="8"/>
  <c r="G35" i="8"/>
  <c r="G36" i="8"/>
  <c r="G38" i="8"/>
  <c r="G39" i="8"/>
  <c r="G40" i="8"/>
  <c r="G37" i="8" l="1"/>
  <c r="G41" i="8"/>
  <c r="D42" i="8"/>
  <c r="F20" i="7"/>
  <c r="F21" i="7"/>
  <c r="F22" i="7"/>
  <c r="F23" i="7"/>
  <c r="F24" i="7"/>
  <c r="F25" i="7"/>
  <c r="F26" i="7"/>
  <c r="F28" i="7"/>
  <c r="F19" i="7"/>
  <c r="F9" i="7"/>
  <c r="F10" i="7"/>
  <c r="F11" i="7"/>
  <c r="F12" i="7"/>
  <c r="F13" i="7"/>
  <c r="F14" i="7"/>
  <c r="F15" i="7"/>
  <c r="F16" i="7"/>
  <c r="F17" i="7"/>
  <c r="C29" i="7"/>
  <c r="C13" i="3"/>
  <c r="D49" i="2"/>
  <c r="B49" i="2"/>
  <c r="D40" i="2"/>
  <c r="B40" i="2"/>
  <c r="D26" i="2"/>
  <c r="D28" i="2" s="1"/>
  <c r="B26" i="2"/>
  <c r="B28" i="2" s="1"/>
  <c r="G42" i="8" l="1"/>
  <c r="C29" i="3"/>
  <c r="D50" i="2"/>
  <c r="D58" i="2" s="1"/>
  <c r="D60" i="2" s="1"/>
  <c r="B50" i="2"/>
  <c r="B60" i="2" s="1"/>
  <c r="E18" i="7"/>
  <c r="E8" i="7" l="1"/>
  <c r="D29" i="7" l="1"/>
  <c r="E29" i="7" s="1"/>
  <c r="F8" i="7"/>
  <c r="F18" i="7"/>
  <c r="C60" i="5"/>
  <c r="F29" i="7" l="1"/>
  <c r="F20" i="4" l="1"/>
  <c r="B12" i="4"/>
  <c r="C60" i="2"/>
  <c r="D57" i="8"/>
</calcChain>
</file>

<file path=xl/sharedStrings.xml><?xml version="1.0" encoding="utf-8"?>
<sst xmlns="http://schemas.openxmlformats.org/spreadsheetml/2006/main" count="310" uniqueCount="272">
  <si>
    <t>Activos</t>
  </si>
  <si>
    <t>Activos corrientes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</si>
  <si>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</si>
  <si>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</si>
  <si>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</si>
  <si>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</si>
  <si>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</si>
  <si>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Otros activos no financieros (Nota 20)</t>
  </si>
  <si>
    <t>Total activos no corrientes</t>
  </si>
  <si>
    <t>Total activos</t>
  </si>
  <si>
    <t>Sobregiro bancario (Nota 21)</t>
  </si>
  <si>
    <t>Total pasivos corrientes</t>
  </si>
  <si>
    <t>Pasivos no corrientes</t>
  </si>
  <si>
    <t>Cuentas por pagar a largo plazo (Nota 30)</t>
  </si>
  <si>
    <t>Préstamos a largo plazo (Nota 31)</t>
  </si>
  <si>
    <t>Total pasivos no corrientes</t>
  </si>
  <si>
    <t>Total pasivos</t>
  </si>
  <si>
    <t>Capital</t>
  </si>
  <si>
    <t>Reservas</t>
  </si>
  <si>
    <t>Intereses minoritarios</t>
  </si>
  <si>
    <t>Estado de Situación Financiera</t>
  </si>
  <si>
    <t xml:space="preserve">Efectivo y equivalente de efectivo (Notas 7) </t>
  </si>
  <si>
    <t>Inversiones a corto plazo (Nota 8)</t>
  </si>
  <si>
    <t>Porción corriente de documentos por cobrar (Nota 9)</t>
  </si>
  <si>
    <t>Inversiones a largo plazo (Nota 16)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</si>
  <si>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</si>
  <si>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</si>
  <si>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</si>
  <si>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</si>
  <si>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</si>
  <si>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</si>
  <si>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</si>
  <si>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</si>
  <si>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</si>
  <si>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Estado de Rendimiento Financiero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</si>
  <si>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</si>
  <si>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</si>
  <si>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</si>
  <si>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</si>
  <si>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</si>
  <si>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</si>
  <si>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</si>
  <si>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</si>
  <si>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</si>
  <si>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</si>
  <si>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</si>
  <si>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</si>
  <si>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</si>
  <si>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</si>
  <si>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</si>
  <si>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</si>
  <si>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</si>
  <si>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</si>
  <si>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</si>
  <si>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</si>
  <si>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</si>
  <si>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</si>
  <si>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</si>
  <si>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</si>
  <si>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</si>
  <si>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</si>
  <si>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Efecto del gasto de depreciación de los activos revaluados</t>
  </si>
  <si>
    <t>Total Activos Netos / Patrimonio</t>
  </si>
  <si>
    <t>Estado de Flujo de Efectivo</t>
  </si>
  <si>
    <t>Flujo de efectivo procedentes de actividades operativas</t>
  </si>
  <si>
    <t>Cobros impuestos</t>
  </si>
  <si>
    <t>Contribuciones de la seguridad social</t>
  </si>
  <si>
    <t>Otros cobros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</si>
  <si>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</si>
  <si>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</si>
  <si>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</si>
  <si>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</si>
  <si>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</si>
  <si>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</si>
  <si>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>Pagos por adquisición de propiedad, planta y equipo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</si>
  <si>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</si>
  <si>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</si>
  <si>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</si>
  <si>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</si>
  <si>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</si>
  <si>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Pago reembolso en efectivo de los montos recibidos en emisión de títulos de deudas, bonos</t>
  </si>
  <si>
    <t>Pago reembolso en efectivo de los montos recibidos en préstamos, pagarés, hipotecas</t>
  </si>
  <si>
    <t>Flujos de efectivo netos por las actividades de financiación</t>
  </si>
  <si>
    <t>Efectivo y equivalentes al efectivo al final del periodo</t>
  </si>
  <si>
    <t>(Clasificación de Ingresos y Gastos por Objeto)</t>
  </si>
  <si>
    <t xml:space="preserve">Cambio en políticas contables </t>
  </si>
  <si>
    <t>Revaluación de Propiedad, planta y equipo</t>
  </si>
  <si>
    <t>Cobros por venta de bienes y servicios y arrendamientos</t>
  </si>
  <si>
    <t>Cobros de seguros por primas, reclamos y otros</t>
  </si>
  <si>
    <t>Cobros por contratos mantenidos para negocios o intercambio</t>
  </si>
  <si>
    <t>Pagos a los trabajadores o en beneficio de ellos</t>
  </si>
  <si>
    <t xml:space="preserve">Pagos a otras entidades para financiar sus operaciones (Transferencias) </t>
  </si>
  <si>
    <t>Pagos de pensiones y jubilaciones</t>
  </si>
  <si>
    <t xml:space="preserve">Pagos por contribuciones a la seguridad social </t>
  </si>
  <si>
    <t>Pagos por contratos mantenidos para negocios o intercambio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</si>
  <si>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</si>
  <si>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</si>
  <si>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</si>
  <si>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</si>
  <si>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</si>
  <si>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</si>
  <si>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>Pagos por costos de construcciones y desarrollos en proceso</t>
  </si>
  <si>
    <t xml:space="preserve">Pagos por conceptos de contratos a futuro, a plazo, opciones o permuta </t>
  </si>
  <si>
    <t xml:space="preserve">Cobro de los arrendatarios por contratos de arrendamientos financieros 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</si>
  <si>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</si>
  <si>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</si>
  <si>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</si>
  <si>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</si>
  <si>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 xml:space="preserve">Incremento/(Disminución) neta en el efectivo y equivalentes al efectivo </t>
  </si>
  <si>
    <t>Efectivo y equivalentes al efectivo al principio del periodo</t>
  </si>
  <si>
    <t>Adquisición de Activos Financieros con fines de Políticas</t>
  </si>
  <si>
    <t>Variación (D=A-B)</t>
  </si>
  <si>
    <t xml:space="preserve">Estado de Comparación de los Importes Presupuestados y Realizados </t>
  </si>
  <si>
    <t>% de Variac Ejecución (C=B/A)</t>
  </si>
  <si>
    <t>Resultado acumulado</t>
  </si>
  <si>
    <t>Patrimonio Neto</t>
  </si>
  <si>
    <t>Pasivos corrientes</t>
  </si>
  <si>
    <t>_______________________________</t>
  </si>
  <si>
    <t>Firma del Director  o Presidente</t>
  </si>
  <si>
    <t>Firma del Financiero</t>
  </si>
  <si>
    <t>Firma del Contador</t>
  </si>
  <si>
    <t>___________________________</t>
  </si>
  <si>
    <t>Total Activos Netos/Patrimonio mas Pasivos</t>
  </si>
  <si>
    <t>Concepto</t>
  </si>
  <si>
    <t>Presupuesto Reformado (A)</t>
  </si>
  <si>
    <t>Presupuesto Ejecutado (B)</t>
  </si>
  <si>
    <t>Ingresos totales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</si>
  <si>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</si>
  <si>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</si>
  <si>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</si>
  <si>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</si>
  <si>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</si>
  <si>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</si>
  <si>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</si>
  <si>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</si>
  <si>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</si>
  <si>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</si>
  <si>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</si>
  <si>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</si>
  <si>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</si>
  <si>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</si>
  <si>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</si>
  <si>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</si>
  <si>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r>
      <rPr>
        <b/>
        <sz val="14"/>
        <color rgb="FF231F20"/>
        <rFont val="Times New Roman"/>
        <family val="1"/>
      </rPr>
      <t>Resultado financiero (1-2)</t>
    </r>
  </si>
  <si>
    <t>Otros activos financieros (Notas 17)</t>
  </si>
  <si>
    <t xml:space="preserve">                                                                                                    </t>
  </si>
  <si>
    <t>Terreno</t>
  </si>
  <si>
    <t>Maq. Y Equipos</t>
  </si>
  <si>
    <t>Total</t>
  </si>
  <si>
    <t>Adiciones</t>
  </si>
  <si>
    <t>Saldo al final del periodo</t>
  </si>
  <si>
    <t xml:space="preserve">Dep. Acum. al inicio del periodo  </t>
  </si>
  <si>
    <t>Nota #7 Efectivo y equivalentes de efectivo.</t>
  </si>
  <si>
    <t>Equipo,Transp y otros</t>
  </si>
  <si>
    <t>Mob. Y equ. de ofic.</t>
  </si>
  <si>
    <t>Superávit revaluación</t>
  </si>
  <si>
    <t>Otros</t>
  </si>
  <si>
    <t xml:space="preserve">Descripción                                                                              </t>
  </si>
  <si>
    <t xml:space="preserve">                                                                                                           </t>
  </si>
  <si>
    <t xml:space="preserve">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</si>
  <si>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</si>
  <si>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 xml:space="preserve">                                                                                                         </t>
  </si>
  <si>
    <t>Saldo al 31 de diciembre de 2020</t>
  </si>
  <si>
    <t>Cobros de intereses financieros</t>
  </si>
  <si>
    <t xml:space="preserve">Cobros de subvenciones, transferencias, y otras asignaciones </t>
  </si>
  <si>
    <t>Pagos de intereses</t>
  </si>
  <si>
    <t>Cuenta por cobrar a corto plazo (Notas 8)</t>
  </si>
  <si>
    <t>Cargo del periodo (Gasto de depreciación)</t>
  </si>
  <si>
    <t>Retiros (-), descargos</t>
  </si>
  <si>
    <t>Retiros o descargo</t>
  </si>
  <si>
    <t>Saldo al final del periodo despreciado</t>
  </si>
  <si>
    <t>INSTITUTO DUARTIANO</t>
  </si>
  <si>
    <t>Inventarios (Nota 8)</t>
  </si>
  <si>
    <t>Las notas en las páginas 1 a 19 son parte integral de estos Estados Financieros.</t>
  </si>
  <si>
    <t xml:space="preserve">Cuenta Receptora CUT #Banreservas                                             </t>
  </si>
  <si>
    <t>Inventarios de materiales de consumo institucional</t>
  </si>
  <si>
    <t>Inventario de Panfletos, Libros y otros para regalo</t>
  </si>
  <si>
    <t>Nota #8 Inventarios</t>
  </si>
  <si>
    <t>Nota# 9 Pagos anticipados</t>
  </si>
  <si>
    <t xml:space="preserve">Equipo de transporte institucional no amortizado </t>
  </si>
  <si>
    <t>Terrero</t>
  </si>
  <si>
    <t>Edificios y
Componente</t>
  </si>
  <si>
    <t>Software Institucional</t>
  </si>
  <si>
    <t>Nota# 10 Propiedad planta y equipo</t>
  </si>
  <si>
    <t>Nota#11 Activos intangibles</t>
  </si>
  <si>
    <t>Nota# 12 Cuentas por pagar a corto plazo</t>
  </si>
  <si>
    <t>Cuentas por pagar a proveedores</t>
  </si>
  <si>
    <t>Otras cuentas por pagar</t>
  </si>
  <si>
    <t>Otras retenciones por pagar</t>
  </si>
  <si>
    <t>Nota# 13 Retenciones y acumulaciones por pagar</t>
  </si>
  <si>
    <t>Capital inical</t>
  </si>
  <si>
    <t>Resultados del Periodo (positivo o negativo)</t>
  </si>
  <si>
    <t>Ajuste al Patrimonio (Incorporacion de capital)</t>
  </si>
  <si>
    <t>Transferencia Correinte del Gobierno Central</t>
  </si>
  <si>
    <t>Transferencia de Capital del Gobierno Central</t>
  </si>
  <si>
    <t>Nota# 14  Activos Netos/Patrimonio</t>
  </si>
  <si>
    <t xml:space="preserve">Nota# 15 Transferencia y donaciones </t>
  </si>
  <si>
    <t xml:space="preserve"> Nota # 16 Sueldos, Salarios y beneficios a empleados</t>
  </si>
  <si>
    <t xml:space="preserve">Contribuciones a la Tesorería
 de la Seguridad Social                          </t>
  </si>
  <si>
    <t xml:space="preserve">Sueldos </t>
  </si>
  <si>
    <t>Horas extras</t>
  </si>
  <si>
    <t>Compensación</t>
  </si>
  <si>
    <t>Transporte</t>
  </si>
  <si>
    <t>Regalía Pascual</t>
  </si>
  <si>
    <t>Alimentos y productos agroforestales consumidos</t>
  </si>
  <si>
    <t>Textiles y vestuarios consumidos</t>
  </si>
  <si>
    <t>Productos de papel, cartón e impresos consumidos</t>
  </si>
  <si>
    <t>Materiales y útiles médicos consumidos</t>
  </si>
  <si>
    <t>Productos de cuero, caucho y plástico consumidos</t>
  </si>
  <si>
    <t>Productos de minerales metálicos y no metálicos consumidos</t>
  </si>
  <si>
    <t>Combustibles, lubricantes, productos químicos y conexos consumidos</t>
  </si>
  <si>
    <t>Materiales y suministros varios consumidos</t>
  </si>
  <si>
    <t>Materiales y suministros de defensa, orden público,
protección y seguridad consumidos</t>
  </si>
  <si>
    <t>Repuestos y accesorios para maquinaria y equipos
consumidos</t>
  </si>
  <si>
    <t>Infaestrutura</t>
  </si>
  <si>
    <t>Edificiaciones y Componentes</t>
  </si>
  <si>
    <t>Maquinarias y Equipos Especializados</t>
  </si>
  <si>
    <t>Mobiliario y Equipo de Oficina</t>
  </si>
  <si>
    <t>Equipo de Transporte y Otros</t>
  </si>
  <si>
    <t xml:space="preserve">Los activos que aparecen con valor de un peso </t>
  </si>
  <si>
    <t xml:space="preserve">Deben ser tasados y Valuados para conocerlos </t>
  </si>
  <si>
    <t>En este cierre contable</t>
  </si>
  <si>
    <t>Nota# 17 Suministro y materiales para consumo</t>
  </si>
  <si>
    <t xml:space="preserve">Nota# 18 Gastos de depreciación y amortización </t>
  </si>
  <si>
    <t xml:space="preserve">Nota# 19 Otros gastos </t>
  </si>
  <si>
    <t>Otros Servicios No Personales</t>
  </si>
  <si>
    <t>-</t>
  </si>
  <si>
    <t xml:space="preserve">Descripción    de activos despreciados                                                                         </t>
  </si>
  <si>
    <t xml:space="preserve"> (Valores en RD$)….</t>
  </si>
  <si>
    <t>(Valores en RD$)…..</t>
  </si>
  <si>
    <t>Saldo al 31 de diciembre de 2021</t>
  </si>
  <si>
    <t>Saldo al 30 de Junio de 2022</t>
  </si>
  <si>
    <t>Durante el Año Terminado el 31 de junio de 2022</t>
  </si>
  <si>
    <t>Ingresos (Notas 15)</t>
  </si>
  <si>
    <t>Gastos (Notas 16, 17, 18 y 19)</t>
  </si>
  <si>
    <t>Nota# 010 Propiedad planta y equipo</t>
  </si>
  <si>
    <t>Presupuesto sobre la Base de Efectivo</t>
  </si>
  <si>
    <t>Propiedad, planta y equipo neto (Nota 10)</t>
  </si>
  <si>
    <t>Activos intangibles (Nota 11)</t>
  </si>
  <si>
    <t>Cuentas por pagar a corto plazo (Nota 12)</t>
  </si>
  <si>
    <t>Retenciones y acumulaciones por pagar (Nota 13)</t>
  </si>
  <si>
    <t xml:space="preserve">Otros pasivos corrientes </t>
  </si>
  <si>
    <t>Costos de adquisición  (2022)</t>
  </si>
  <si>
    <t>Prop. planta y equipos neto (2021)</t>
  </si>
  <si>
    <t>Activos Netos/Patrimonio (Notas 14)</t>
  </si>
  <si>
    <t xml:space="preserve">Resultado del período (ahorro/desahorro)                             </t>
  </si>
  <si>
    <t xml:space="preserve">Resultado acumulado                                                          </t>
  </si>
  <si>
    <t>Firma del contador</t>
  </si>
  <si>
    <t xml:space="preserve">                                                                                              Firma del Director o Presidente</t>
  </si>
  <si>
    <t xml:space="preserve">                                                                                          ________________________________</t>
  </si>
  <si>
    <t>Firma del financiero</t>
  </si>
  <si>
    <t xml:space="preserve">                                                                                                                                                Firma del Director o Presidente</t>
  </si>
  <si>
    <t xml:space="preserve">                           Firma del Director o presidente.</t>
  </si>
  <si>
    <t xml:space="preserve">                                             Firma del Director o presidente</t>
  </si>
  <si>
    <t>Proporcion de vacaciones no distribuidas</t>
  </si>
  <si>
    <t>Un detalle de otros gastos  al  30 de junio 2022 y junio 2021 es como sigue:</t>
  </si>
  <si>
    <t>Un detalle de los gastos de depreciación y amortización al  30 de  Junio de 2022 y 2021 es como sigue:</t>
  </si>
  <si>
    <t>Un detalle de los gastos de suministro y materiales para consumo al  30 de Junio de 2022 y 2021 es como sigue:</t>
  </si>
  <si>
    <t>Un detalle de las cuentas sueldos, salarios, beneficios a empleados al 30 de junio 2022 y 2021 es como sigue:</t>
  </si>
  <si>
    <t>Un detalle de los ingresos por transferencias y donaciones  al 30  de junio de 2021 y 2020 es como sigue:</t>
  </si>
  <si>
    <t xml:space="preserve">Al 30junio  de 2022 y 2021, la composición del capital de la Institución es como sigue:  </t>
  </si>
  <si>
    <t>Un detalle de las retenciones y acumulaciones por pagar   al 30 de  junio de 2022 y 2021 es como sigue:</t>
  </si>
  <si>
    <t>Un detalle de los pagos anticipados  al 30 de Junio de 2022 y 2021 es como sigue:</t>
  </si>
  <si>
    <t>Un detalle de las partidas de inventario al 30 de junio de 2022 y 2021 como sigue:</t>
  </si>
  <si>
    <t>Un detalle del efectivo y equivalente de efectivo al 30 de Junio de 2022 y 2021 es como sigue:</t>
  </si>
  <si>
    <t>Un detalle de los activos intangibles al 30 de junio de 2022 y 2021 es como sigue:</t>
  </si>
  <si>
    <t>Un detalle de las cuentas por pagar a corto plazo  al 30 de junio de 2022 y 2021 es como sigue:</t>
  </si>
  <si>
    <t xml:space="preserve">Pagos anticipadosopcion  </t>
  </si>
  <si>
    <t>Al 31 de junio de 2022 y 2021</t>
  </si>
  <si>
    <t>Del ejercicio terminado al 31 de Junio de 2022 y 2021</t>
  </si>
  <si>
    <t>Del ejercicio terminado al 31 de junio de 2022 y 2021</t>
  </si>
  <si>
    <t>Saldo al 31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</si>
</sst>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###0.0;###0.0"/>
    <numFmt numFmtId="166" formatCode="###0;###0"/>
    <numFmt numFmtId="167" formatCode="_-* #.##0.00\ _€_-;\-* #.##0.00\ _€_-;_-* &quot;-&quot;??\ _€_-;_-@_-"/>
    <numFmt numFmtId="168" formatCode="_(* #,##0_);_(* \(#,##0\);_(* &quot;-&quot;??_);_(@_)"/>
    <numFmt numFmtId="169" formatCode="_-* #,##0.0\ _€_-;\-* #,##0.0\ _€_-;_-* &quot;-&quot;??\ _€_-;_-@_-"/>
    <numFmt numFmtId="170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10"/>
      <color rgb="FF231F20"/>
      <name val="Times New Roman"/>
      <family val="1"/>
    </font>
    <font>
      <sz val="14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2" fillId="0" borderId="0" xfId="1" applyFont="1"/>
    <xf numFmtId="0" fontId="2" fillId="0" borderId="0" xfId="0" applyFont="1" applyAlignment="1">
      <alignment horizontal="left" vertical="center"/>
    </xf>
    <xf numFmtId="0" fontId="2" fillId="0" borderId="0" xfId="0" applyFont="1" applyBorder="1"/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top" wrapText="1"/>
    </xf>
    <xf numFmtId="0" fontId="8" fillId="0" borderId="0" xfId="0" applyFont="1"/>
    <xf numFmtId="0" fontId="3" fillId="0" borderId="0" xfId="0" applyFont="1" applyAlignment="1">
      <alignment horizontal="left" vertical="center" indent="1"/>
    </xf>
    <xf numFmtId="0" fontId="8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1" fontId="3" fillId="0" borderId="0" xfId="1" applyNumberFormat="1" applyFont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top" wrapText="1"/>
    </xf>
    <xf numFmtId="166" fontId="1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5" fontId="13" fillId="0" borderId="0" xfId="0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/>
    <xf numFmtId="164" fontId="17" fillId="0" borderId="0" xfId="1" applyFont="1"/>
    <xf numFmtId="0" fontId="17" fillId="0" borderId="0" xfId="0" applyFont="1" applyAlignment="1">
      <alignment horizontal="right"/>
    </xf>
    <xf numFmtId="167" fontId="0" fillId="0" borderId="0" xfId="0" applyNumberFormat="1"/>
    <xf numFmtId="164" fontId="11" fillId="0" borderId="0" xfId="1" applyFont="1" applyFill="1" applyBorder="1" applyAlignment="1">
      <alignment horizontal="center" vertical="top" wrapText="1"/>
    </xf>
    <xf numFmtId="164" fontId="11" fillId="0" borderId="0" xfId="1" applyFont="1" applyFill="1" applyBorder="1" applyAlignment="1">
      <alignment horizontal="center" vertical="center" wrapText="1"/>
    </xf>
    <xf numFmtId="9" fontId="11" fillId="0" borderId="0" xfId="2" applyFont="1" applyFill="1" applyBorder="1" applyAlignment="1">
      <alignment horizontal="center" vertical="top" wrapText="1"/>
    </xf>
    <xf numFmtId="9" fontId="11" fillId="0" borderId="0" xfId="2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 vertical="center"/>
    </xf>
    <xf numFmtId="164" fontId="2" fillId="0" borderId="0" xfId="1" applyFont="1" applyBorder="1"/>
    <xf numFmtId="164" fontId="5" fillId="0" borderId="0" xfId="1" applyFont="1" applyAlignment="1">
      <alignment horizontal="center" vertical="center" wrapText="1"/>
    </xf>
    <xf numFmtId="43" fontId="2" fillId="0" borderId="0" xfId="1" applyNumberFormat="1" applyFont="1" applyAlignment="1">
      <alignment vertical="center" wrapText="1"/>
    </xf>
    <xf numFmtId="43" fontId="2" fillId="0" borderId="0" xfId="1" applyNumberFormat="1" applyFont="1" applyBorder="1" applyAlignment="1">
      <alignment vertical="center" wrapText="1"/>
    </xf>
    <xf numFmtId="43" fontId="3" fillId="0" borderId="0" xfId="1" applyNumberFormat="1" applyFont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43" fontId="4" fillId="0" borderId="0" xfId="1" applyNumberFormat="1" applyFont="1" applyAlignment="1">
      <alignment horizontal="center" vertical="center" wrapText="1"/>
    </xf>
    <xf numFmtId="43" fontId="2" fillId="0" borderId="0" xfId="0" applyNumberFormat="1" applyFont="1"/>
    <xf numFmtId="43" fontId="2" fillId="0" borderId="0" xfId="1" applyNumberFormat="1" applyFont="1" applyAlignment="1">
      <alignment vertical="top" wrapText="1"/>
    </xf>
    <xf numFmtId="43" fontId="2" fillId="0" borderId="0" xfId="1" applyNumberFormat="1" applyFont="1"/>
    <xf numFmtId="43" fontId="4" fillId="0" borderId="0" xfId="1" applyNumberFormat="1" applyFont="1" applyFill="1" applyAlignment="1">
      <alignment horizontal="center" vertical="center" wrapText="1"/>
    </xf>
    <xf numFmtId="43" fontId="4" fillId="0" borderId="0" xfId="1" applyNumberFormat="1" applyFont="1" applyAlignment="1">
      <alignment horizontal="left" vertical="center" wrapText="1" indent="8"/>
    </xf>
    <xf numFmtId="43" fontId="3" fillId="0" borderId="0" xfId="1" applyNumberFormat="1" applyFont="1" applyAlignment="1">
      <alignment horizontal="left" vertical="center" wrapText="1" indent="4"/>
    </xf>
    <xf numFmtId="43" fontId="4" fillId="0" borderId="4" xfId="1" applyNumberFormat="1" applyFont="1" applyBorder="1" applyAlignment="1">
      <alignment horizontal="center" vertical="center" wrapText="1"/>
    </xf>
    <xf numFmtId="43" fontId="4" fillId="0" borderId="1" xfId="1" applyNumberFormat="1" applyFont="1" applyBorder="1" applyAlignment="1">
      <alignment horizontal="left" vertical="center" wrapText="1" indent="8"/>
    </xf>
    <xf numFmtId="0" fontId="4" fillId="0" borderId="0" xfId="0" applyFont="1" applyAlignment="1">
      <alignment horizontal="left" vertical="center" wrapText="1" indent="1"/>
    </xf>
    <xf numFmtId="0" fontId="18" fillId="0" borderId="5" xfId="0" applyFont="1" applyBorder="1"/>
    <xf numFmtId="0" fontId="20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wrapText="1"/>
    </xf>
    <xf numFmtId="164" fontId="19" fillId="0" borderId="5" xfId="1" applyFont="1" applyBorder="1" applyAlignment="1"/>
    <xf numFmtId="164" fontId="19" fillId="0" borderId="5" xfId="1" applyFont="1" applyBorder="1"/>
    <xf numFmtId="0" fontId="19" fillId="0" borderId="5" xfId="0" applyFont="1" applyBorder="1"/>
    <xf numFmtId="0" fontId="20" fillId="0" borderId="5" xfId="0" applyFont="1" applyBorder="1"/>
    <xf numFmtId="164" fontId="20" fillId="0" borderId="5" xfId="1" applyFont="1" applyBorder="1"/>
    <xf numFmtId="0" fontId="20" fillId="0" borderId="5" xfId="0" applyFont="1" applyBorder="1" applyAlignment="1">
      <alignment wrapText="1"/>
    </xf>
    <xf numFmtId="0" fontId="1" fillId="0" borderId="0" xfId="0" applyFont="1" applyFill="1" applyBorder="1" applyAlignment="1">
      <alignment vertical="top"/>
    </xf>
    <xf numFmtId="43" fontId="11" fillId="0" borderId="0" xfId="1" applyNumberFormat="1" applyFont="1" applyFill="1" applyBorder="1" applyAlignment="1">
      <alignment horizontal="center" vertical="top" wrapText="1"/>
    </xf>
    <xf numFmtId="43" fontId="14" fillId="0" borderId="0" xfId="1" applyNumberFormat="1" applyFont="1" applyFill="1" applyBorder="1" applyAlignment="1">
      <alignment horizontal="center" vertical="top" wrapText="1"/>
    </xf>
    <xf numFmtId="43" fontId="11" fillId="0" borderId="0" xfId="1" applyNumberFormat="1" applyFont="1" applyFill="1" applyBorder="1" applyAlignment="1">
      <alignment horizontal="center" vertical="center" wrapText="1"/>
    </xf>
    <xf numFmtId="168" fontId="3" fillId="0" borderId="0" xfId="1" applyNumberFormat="1" applyFont="1" applyAlignment="1">
      <alignment horizontal="center" vertical="center" wrapText="1"/>
    </xf>
    <xf numFmtId="168" fontId="3" fillId="0" borderId="1" xfId="1" applyNumberFormat="1" applyFont="1" applyBorder="1" applyAlignment="1">
      <alignment horizontal="center" vertical="center" wrapText="1"/>
    </xf>
    <xf numFmtId="168" fontId="4" fillId="0" borderId="3" xfId="1" applyNumberFormat="1" applyFont="1" applyBorder="1" applyAlignment="1">
      <alignment horizontal="center" vertical="center" wrapText="1"/>
    </xf>
    <xf numFmtId="168" fontId="4" fillId="0" borderId="0" xfId="1" applyNumberFormat="1" applyFont="1" applyAlignment="1">
      <alignment horizontal="center" vertical="center" wrapText="1"/>
    </xf>
    <xf numFmtId="168" fontId="2" fillId="0" borderId="0" xfId="1" applyNumberFormat="1" applyFont="1" applyAlignment="1">
      <alignment vertical="center" wrapText="1"/>
    </xf>
    <xf numFmtId="168" fontId="3" fillId="0" borderId="0" xfId="1" applyNumberFormat="1" applyFont="1" applyAlignment="1">
      <alignment horizontal="justify" vertical="center" wrapText="1"/>
    </xf>
    <xf numFmtId="168" fontId="3" fillId="0" borderId="0" xfId="1" applyNumberFormat="1" applyFont="1" applyBorder="1" applyAlignment="1">
      <alignment horizontal="center" vertic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4" fillId="0" borderId="0" xfId="1" applyNumberFormat="1" applyFont="1" applyBorder="1" applyAlignment="1">
      <alignment horizontal="center" vertical="center" wrapText="1"/>
    </xf>
    <xf numFmtId="168" fontId="2" fillId="0" borderId="0" xfId="1" applyNumberFormat="1" applyFont="1" applyBorder="1" applyAlignment="1">
      <alignment vertical="center" wrapText="1"/>
    </xf>
    <xf numFmtId="168" fontId="2" fillId="0" borderId="0" xfId="1" applyNumberFormat="1" applyFont="1"/>
    <xf numFmtId="43" fontId="2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43" fontId="3" fillId="0" borderId="0" xfId="1" applyNumberFormat="1" applyFont="1" applyAlignment="1">
      <alignment horizontal="center" vertical="center"/>
    </xf>
    <xf numFmtId="43" fontId="3" fillId="0" borderId="0" xfId="1" applyNumberFormat="1" applyFont="1" applyBorder="1" applyAlignment="1">
      <alignment horizontal="center" vertical="center"/>
    </xf>
    <xf numFmtId="43" fontId="4" fillId="0" borderId="3" xfId="1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horizontal="center" vertical="center"/>
    </xf>
    <xf numFmtId="43" fontId="2" fillId="0" borderId="0" xfId="1" applyNumberFormat="1" applyFont="1" applyBorder="1"/>
    <xf numFmtId="168" fontId="5" fillId="0" borderId="0" xfId="1" applyNumberFormat="1" applyFont="1" applyAlignment="1">
      <alignment horizontal="center" vertical="center" wrapText="1"/>
    </xf>
    <xf numFmtId="168" fontId="5" fillId="0" borderId="0" xfId="1" applyNumberFormat="1" applyFont="1" applyBorder="1" applyAlignment="1">
      <alignment horizontal="center" vertical="center" wrapText="1"/>
    </xf>
    <xf numFmtId="168" fontId="4" fillId="0" borderId="2" xfId="1" applyNumberFormat="1" applyFont="1" applyBorder="1" applyAlignment="1">
      <alignment horizontal="center" vertical="center" wrapText="1"/>
    </xf>
    <xf numFmtId="168" fontId="3" fillId="0" borderId="0" xfId="1" applyNumberFormat="1" applyFont="1" applyAlignment="1">
      <alignment horizontal="right" vertical="center" wrapText="1"/>
    </xf>
    <xf numFmtId="168" fontId="3" fillId="0" borderId="0" xfId="1" applyNumberFormat="1" applyFont="1" applyBorder="1" applyAlignment="1">
      <alignment horizontal="right" vertical="center" wrapText="1"/>
    </xf>
    <xf numFmtId="168" fontId="2" fillId="0" borderId="0" xfId="0" applyNumberFormat="1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168" fontId="17" fillId="0" borderId="0" xfId="1" applyNumberFormat="1" applyFont="1" applyAlignment="1">
      <alignment horizontal="right"/>
    </xf>
    <xf numFmtId="168" fontId="17" fillId="0" borderId="2" xfId="1" applyNumberFormat="1" applyFont="1" applyBorder="1" applyAlignment="1">
      <alignment horizontal="right"/>
    </xf>
    <xf numFmtId="168" fontId="17" fillId="0" borderId="0" xfId="1" applyNumberFormat="1" applyFont="1" applyBorder="1" applyAlignment="1">
      <alignment horizontal="right"/>
    </xf>
    <xf numFmtId="168" fontId="16" fillId="0" borderId="2" xfId="1" applyNumberFormat="1" applyFont="1" applyBorder="1" applyAlignment="1">
      <alignment horizontal="right"/>
    </xf>
    <xf numFmtId="0" fontId="0" fillId="0" borderId="5" xfId="0" applyBorder="1"/>
    <xf numFmtId="0" fontId="20" fillId="0" borderId="5" xfId="0" applyFont="1" applyFill="1" applyBorder="1" applyAlignment="1">
      <alignment wrapText="1"/>
    </xf>
    <xf numFmtId="164" fontId="20" fillId="0" borderId="5" xfId="1" applyFont="1" applyFill="1" applyBorder="1"/>
    <xf numFmtId="0" fontId="15" fillId="0" borderId="5" xfId="0" applyFont="1" applyFill="1" applyBorder="1"/>
    <xf numFmtId="164" fontId="15" fillId="0" borderId="0" xfId="1" applyFont="1"/>
    <xf numFmtId="168" fontId="2" fillId="0" borderId="0" xfId="0" applyNumberFormat="1" applyFont="1"/>
    <xf numFmtId="170" fontId="17" fillId="0" borderId="0" xfId="1" applyNumberFormat="1" applyFont="1"/>
    <xf numFmtId="9" fontId="17" fillId="0" borderId="0" xfId="2" applyFont="1" applyAlignment="1">
      <alignment horizontal="center"/>
    </xf>
    <xf numFmtId="164" fontId="0" fillId="0" borderId="0" xfId="1" applyFont="1"/>
    <xf numFmtId="43" fontId="17" fillId="0" borderId="0" xfId="1" applyNumberFormat="1" applyFont="1" applyBorder="1" applyAlignment="1">
      <alignment horizontal="right"/>
    </xf>
    <xf numFmtId="43" fontId="16" fillId="0" borderId="2" xfId="1" applyNumberFormat="1" applyFont="1" applyBorder="1" applyAlignment="1">
      <alignment horizontal="right"/>
    </xf>
    <xf numFmtId="43" fontId="0" fillId="0" borderId="0" xfId="1" applyNumberFormat="1" applyFont="1"/>
    <xf numFmtId="169" fontId="16" fillId="0" borderId="2" xfId="1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/>
    <xf numFmtId="43" fontId="4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168" fontId="3" fillId="0" borderId="0" xfId="1" applyNumberFormat="1" applyFont="1" applyBorder="1" applyAlignment="1">
      <alignment horizontal="justify" vertical="center" wrapText="1"/>
    </xf>
    <xf numFmtId="168" fontId="2" fillId="0" borderId="0" xfId="1" applyNumberFormat="1" applyFont="1" applyBorder="1"/>
    <xf numFmtId="0" fontId="16" fillId="0" borderId="0" xfId="0" applyFont="1" applyBorder="1" applyAlignment="1">
      <alignment horizontal="center"/>
    </xf>
    <xf numFmtId="168" fontId="16" fillId="0" borderId="0" xfId="1" applyNumberFormat="1" applyFont="1" applyBorder="1" applyAlignment="1">
      <alignment horizontal="right"/>
    </xf>
    <xf numFmtId="0" fontId="17" fillId="0" borderId="0" xfId="0" applyFont="1" applyBorder="1"/>
    <xf numFmtId="169" fontId="16" fillId="0" borderId="0" xfId="1" applyNumberFormat="1" applyFont="1" applyBorder="1"/>
    <xf numFmtId="4" fontId="3" fillId="0" borderId="0" xfId="0" applyNumberFormat="1" applyFont="1" applyAlignment="1">
      <alignment vertical="center" wrapText="1"/>
    </xf>
    <xf numFmtId="168" fontId="3" fillId="0" borderId="2" xfId="1" applyNumberFormat="1" applyFont="1" applyBorder="1" applyAlignment="1">
      <alignment horizontal="center" vertical="center" wrapText="1"/>
    </xf>
    <xf numFmtId="4" fontId="0" fillId="0" borderId="0" xfId="0" applyNumberFormat="1"/>
    <xf numFmtId="43" fontId="2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8" fontId="17" fillId="0" borderId="0" xfId="1" quotePrefix="1" applyNumberFormat="1" applyFont="1" applyBorder="1" applyAlignment="1">
      <alignment horizontal="center"/>
    </xf>
    <xf numFmtId="168" fontId="17" fillId="0" borderId="0" xfId="1" applyNumberFormat="1" applyFont="1" applyBorder="1" applyAlignment="1">
      <alignment vertical="center"/>
    </xf>
    <xf numFmtId="3" fontId="0" fillId="0" borderId="0" xfId="0" applyNumberFormat="1"/>
    <xf numFmtId="43" fontId="7" fillId="0" borderId="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8" xfId="0" applyFont="1" applyBorder="1" applyAlignment="1">
      <alignment horizontal="left"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/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1" fillId="0" borderId="0" xfId="0" applyFont="1" applyAlignment="1">
      <alignment horizontal="left"/>
    </xf>
    <xf numFmtId="43" fontId="4" fillId="0" borderId="3" xfId="0" applyNumberFormat="1" applyFont="1" applyBorder="1" applyAlignment="1">
      <alignment horizontal="left" vertical="center"/>
    </xf>
    <xf numFmtId="43" fontId="4" fillId="0" borderId="1" xfId="0" applyNumberFormat="1" applyFont="1" applyBorder="1" applyAlignment="1">
      <alignment horizontal="left" vertical="center"/>
    </xf>
    <xf numFmtId="43" fontId="3" fillId="0" borderId="0" xfId="1" applyNumberFormat="1" applyFont="1" applyBorder="1" applyAlignment="1">
      <alignment horizontal="center" vertical="center" wrapText="1"/>
    </xf>
    <xf numFmtId="43" fontId="4" fillId="0" borderId="0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71"/>
  <sheetViews>
    <sheetView view="pageBreakPreview" topLeftCell="A32" zoomScaleNormal="120" zoomScaleSheetLayoutView="100" workbookViewId="0">
      <selection activeCell="E56" sqref="E56"/>
    </sheetView>
  </sheetViews>
  <sheetFormatPr baseColWidth="10" defaultRowHeight="15.75" x14ac:dyDescent="0.25"/>
  <cols>
    <col min="1" max="1" width="55.85546875" style="9" customWidth="1"/>
    <col min="2" max="2" width="18.28515625" style="9" customWidth="1"/>
    <col min="3" max="3" width="17.28515625" style="15" customWidth="1"/>
    <col min="4" max="4" width="12.140625" style="9" hidden="1" customWidth="1"/>
    <col min="5" max="6" width="11.42578125" style="9"/>
    <col min="7" max="7" width="3" style="9" customWidth="1"/>
    <col min="8" max="16384" width="11.42578125" style="9"/>
  </cols>
  <sheetData>
    <row r="1" spans="1:4" ht="18.75" x14ac:dyDescent="0.25">
      <c r="A1" s="181" t="str">
        <f>+'-Flujo de Efectivo'!A1:E1</f>
        <v>INSTITUTO DUARTIANO</v>
      </c>
      <c r="B1" s="181"/>
      <c r="C1" s="181"/>
      <c r="D1" s="181"/>
    </row>
    <row r="2" spans="1:4" x14ac:dyDescent="0.25">
      <c r="A2" s="182" t="s">
        <v>20</v>
      </c>
      <c r="B2" s="182"/>
      <c r="C2" s="182"/>
      <c r="D2" s="182"/>
    </row>
    <row r="3" spans="1:4" x14ac:dyDescent="0.25">
      <c r="A3" s="182" t="s">
        <v>268</v>
      </c>
      <c r="B3" s="182"/>
      <c r="C3" s="182"/>
      <c r="D3" s="182"/>
    </row>
    <row r="4" spans="1:4" x14ac:dyDescent="0.25">
      <c r="A4" s="182" t="s">
        <v>228</v>
      </c>
      <c r="B4" s="182"/>
      <c r="C4" s="182"/>
      <c r="D4" s="182"/>
    </row>
    <row r="5" spans="1:4" x14ac:dyDescent="0.25">
      <c r="A5" s="20"/>
      <c r="B5" s="20"/>
      <c r="C5" s="31"/>
      <c r="D5" s="20"/>
    </row>
    <row r="6" spans="1:4" x14ac:dyDescent="0.25">
      <c r="A6" s="1"/>
      <c r="B6" s="21">
        <v>2022</v>
      </c>
      <c r="C6" s="28">
        <v>2021</v>
      </c>
      <c r="D6" s="21">
        <v>2019</v>
      </c>
    </row>
    <row r="7" spans="1:4" x14ac:dyDescent="0.25">
      <c r="A7" s="5" t="s">
        <v>0</v>
      </c>
      <c r="B7" s="1"/>
      <c r="C7" s="32"/>
      <c r="D7" s="1"/>
    </row>
    <row r="8" spans="1:4" x14ac:dyDescent="0.25">
      <c r="A8" s="5" t="s">
        <v>1</v>
      </c>
      <c r="B8" s="64"/>
      <c r="C8" s="65"/>
      <c r="D8" s="64"/>
    </row>
    <row r="9" spans="1:4" x14ac:dyDescent="0.25">
      <c r="A9" s="22" t="s">
        <v>21</v>
      </c>
      <c r="B9" s="92">
        <v>43604.2</v>
      </c>
      <c r="C9" s="92">
        <v>3225469</v>
      </c>
      <c r="D9" s="92">
        <v>74303</v>
      </c>
    </row>
    <row r="10" spans="1:4" hidden="1" x14ac:dyDescent="0.25">
      <c r="A10" s="22" t="s">
        <v>22</v>
      </c>
      <c r="B10" s="92"/>
      <c r="C10" s="92"/>
      <c r="D10" s="92"/>
    </row>
    <row r="11" spans="1:4" hidden="1" x14ac:dyDescent="0.25">
      <c r="A11" s="22" t="s">
        <v>23</v>
      </c>
      <c r="B11" s="92"/>
      <c r="C11" s="92"/>
      <c r="D11" s="92"/>
    </row>
    <row r="12" spans="1:4" hidden="1" x14ac:dyDescent="0.25">
      <c r="A12" s="22" t="s">
        <v>166</v>
      </c>
      <c r="B12" s="92"/>
      <c r="C12" s="92"/>
      <c r="D12" s="92"/>
    </row>
    <row r="13" spans="1:4" x14ac:dyDescent="0.25">
      <c r="A13" s="22" t="s">
        <v>172</v>
      </c>
      <c r="B13" s="92">
        <v>1860356</v>
      </c>
      <c r="C13" s="92">
        <v>1336761</v>
      </c>
      <c r="D13" s="92">
        <v>1682653</v>
      </c>
    </row>
    <row r="14" spans="1:4" x14ac:dyDescent="0.25">
      <c r="A14" s="22" t="s">
        <v>267</v>
      </c>
      <c r="B14" s="93"/>
      <c r="C14" s="93">
        <v>101078</v>
      </c>
      <c r="D14" s="93">
        <v>0</v>
      </c>
    </row>
    <row r="15" spans="1:4" hidden="1" x14ac:dyDescent="0.25">
      <c r="A15" s="22" t="s">
        <v>2</v>
      </c>
      <c r="B15" s="93"/>
      <c r="C15" s="93"/>
      <c r="D15" s="93"/>
    </row>
    <row r="16" spans="1:4" x14ac:dyDescent="0.25">
      <c r="A16" s="5" t="s">
        <v>3</v>
      </c>
      <c r="B16" s="99">
        <f>SUM(B9:B15)</f>
        <v>1903960.2</v>
      </c>
      <c r="C16" s="99">
        <f>SUM(C9:C15)</f>
        <v>4663308</v>
      </c>
      <c r="D16" s="99">
        <f>SUM(D9:D15)</f>
        <v>1756956</v>
      </c>
    </row>
    <row r="17" spans="1:4" ht="12.75" customHeight="1" x14ac:dyDescent="0.25">
      <c r="A17" s="5"/>
      <c r="B17" s="95"/>
      <c r="C17" s="100"/>
      <c r="D17" s="95"/>
    </row>
    <row r="18" spans="1:4" x14ac:dyDescent="0.25">
      <c r="A18" s="5" t="s">
        <v>4</v>
      </c>
      <c r="B18" s="112"/>
      <c r="C18" s="113"/>
      <c r="D18" s="112"/>
    </row>
    <row r="19" spans="1:4" hidden="1" x14ac:dyDescent="0.25">
      <c r="A19" s="22" t="s">
        <v>5</v>
      </c>
      <c r="B19" s="92"/>
      <c r="C19" s="98"/>
      <c r="D19" s="92"/>
    </row>
    <row r="20" spans="1:4" hidden="1" x14ac:dyDescent="0.25">
      <c r="A20" s="22" t="s">
        <v>6</v>
      </c>
      <c r="B20" s="92"/>
      <c r="C20" s="98"/>
      <c r="D20" s="92"/>
    </row>
    <row r="21" spans="1:4" hidden="1" x14ac:dyDescent="0.25">
      <c r="A21" s="22" t="s">
        <v>24</v>
      </c>
      <c r="B21" s="92"/>
      <c r="C21" s="98"/>
      <c r="D21" s="92"/>
    </row>
    <row r="22" spans="1:4" hidden="1" x14ac:dyDescent="0.25">
      <c r="A22" s="22" t="s">
        <v>144</v>
      </c>
      <c r="B22" s="92"/>
      <c r="C22" s="98"/>
      <c r="D22" s="92"/>
    </row>
    <row r="23" spans="1:4" x14ac:dyDescent="0.25">
      <c r="A23" s="22" t="s">
        <v>237</v>
      </c>
      <c r="B23" s="92">
        <v>7893644</v>
      </c>
      <c r="C23" s="92">
        <v>7006047</v>
      </c>
      <c r="D23" s="92">
        <v>6758183</v>
      </c>
    </row>
    <row r="24" spans="1:4" x14ac:dyDescent="0.25">
      <c r="A24" s="22" t="s">
        <v>238</v>
      </c>
      <c r="B24" s="92">
        <v>174000</v>
      </c>
      <c r="C24" s="92">
        <v>174000</v>
      </c>
      <c r="D24" s="92">
        <v>174215.92</v>
      </c>
    </row>
    <row r="25" spans="1:4" hidden="1" x14ac:dyDescent="0.25">
      <c r="A25" s="22" t="s">
        <v>7</v>
      </c>
      <c r="B25" s="93"/>
      <c r="C25" s="93"/>
      <c r="D25" s="93"/>
    </row>
    <row r="26" spans="1:4" x14ac:dyDescent="0.25">
      <c r="A26" s="5" t="s">
        <v>8</v>
      </c>
      <c r="B26" s="95">
        <f>SUM(B19:B25)</f>
        <v>8067644</v>
      </c>
      <c r="C26" s="95">
        <v>7180263</v>
      </c>
      <c r="D26" s="95">
        <f>SUM(D19:D25)</f>
        <v>6932398.9199999999</v>
      </c>
    </row>
    <row r="27" spans="1:4" ht="11.25" customHeight="1" x14ac:dyDescent="0.25">
      <c r="A27" s="5"/>
      <c r="B27" s="95"/>
      <c r="C27" s="95"/>
      <c r="D27" s="95"/>
    </row>
    <row r="28" spans="1:4" ht="16.5" thickBot="1" x14ac:dyDescent="0.3">
      <c r="A28" s="5" t="s">
        <v>9</v>
      </c>
      <c r="B28" s="114">
        <f>+B16+B26</f>
        <v>9971604.1999999993</v>
      </c>
      <c r="C28" s="114">
        <f>+C16+C26</f>
        <v>11843571</v>
      </c>
      <c r="D28" s="114">
        <f>+D16+D26</f>
        <v>8689354.9199999999</v>
      </c>
    </row>
    <row r="29" spans="1:4" ht="16.5" thickTop="1" x14ac:dyDescent="0.25">
      <c r="A29" s="180" t="s">
        <v>116</v>
      </c>
      <c r="B29" s="96"/>
      <c r="C29" s="101"/>
      <c r="D29" s="96"/>
    </row>
    <row r="30" spans="1:4" x14ac:dyDescent="0.25">
      <c r="A30" s="180"/>
      <c r="B30" s="115"/>
      <c r="C30" s="116"/>
      <c r="D30" s="115"/>
    </row>
    <row r="31" spans="1:4" hidden="1" x14ac:dyDescent="0.25">
      <c r="A31" s="22" t="s">
        <v>10</v>
      </c>
      <c r="B31" s="92"/>
      <c r="C31" s="98"/>
      <c r="D31" s="92"/>
    </row>
    <row r="32" spans="1:4" x14ac:dyDescent="0.25">
      <c r="A32" s="22" t="s">
        <v>239</v>
      </c>
      <c r="B32" s="92">
        <v>1097740</v>
      </c>
      <c r="C32" s="92">
        <v>147938</v>
      </c>
      <c r="D32" s="92">
        <v>659805</v>
      </c>
    </row>
    <row r="33" spans="1:4" hidden="1" x14ac:dyDescent="0.25">
      <c r="A33" s="22" t="s">
        <v>25</v>
      </c>
      <c r="B33" s="92"/>
      <c r="C33" s="92"/>
      <c r="D33" s="92"/>
    </row>
    <row r="34" spans="1:4" hidden="1" x14ac:dyDescent="0.25">
      <c r="A34" s="22" t="s">
        <v>26</v>
      </c>
      <c r="B34" s="92"/>
      <c r="C34" s="92"/>
      <c r="D34" s="92"/>
    </row>
    <row r="35" spans="1:4" ht="18" customHeight="1" x14ac:dyDescent="0.25">
      <c r="A35" s="22" t="s">
        <v>240</v>
      </c>
      <c r="B35" s="93">
        <v>51191</v>
      </c>
      <c r="C35" s="93">
        <v>636</v>
      </c>
      <c r="D35" s="93">
        <v>16808</v>
      </c>
    </row>
    <row r="36" spans="1:4" hidden="1" x14ac:dyDescent="0.25">
      <c r="A36" s="22" t="s">
        <v>27</v>
      </c>
      <c r="B36" s="92"/>
      <c r="C36" s="92"/>
      <c r="D36" s="92"/>
    </row>
    <row r="37" spans="1:4" hidden="1" x14ac:dyDescent="0.25">
      <c r="A37" s="22" t="s">
        <v>28</v>
      </c>
      <c r="B37" s="92"/>
      <c r="C37" s="92"/>
      <c r="D37" s="92"/>
    </row>
    <row r="38" spans="1:4" hidden="1" x14ac:dyDescent="0.25">
      <c r="A38" s="22" t="s">
        <v>29</v>
      </c>
      <c r="B38" s="92"/>
      <c r="C38" s="92"/>
      <c r="D38" s="92"/>
    </row>
    <row r="39" spans="1:4" ht="19.5" customHeight="1" x14ac:dyDescent="0.25">
      <c r="A39" s="22" t="s">
        <v>241</v>
      </c>
      <c r="B39" s="93"/>
      <c r="C39" s="93"/>
      <c r="D39" s="93"/>
    </row>
    <row r="40" spans="1:4" x14ac:dyDescent="0.25">
      <c r="A40" s="5" t="s">
        <v>11</v>
      </c>
      <c r="B40" s="94">
        <f>SUM(B31:B39)</f>
        <v>1148931</v>
      </c>
      <c r="C40" s="94">
        <f>SUM(C31:C39)</f>
        <v>148574</v>
      </c>
      <c r="D40" s="94">
        <f>SUM(D31:D39)</f>
        <v>676613</v>
      </c>
    </row>
    <row r="41" spans="1:4" x14ac:dyDescent="0.25">
      <c r="A41" s="5"/>
      <c r="B41" s="95"/>
      <c r="C41" s="95"/>
      <c r="D41" s="95"/>
    </row>
    <row r="42" spans="1:4" hidden="1" x14ac:dyDescent="0.25">
      <c r="A42" s="5" t="s">
        <v>12</v>
      </c>
      <c r="B42" s="96"/>
      <c r="C42" s="96"/>
      <c r="D42" s="96"/>
    </row>
    <row r="43" spans="1:4" hidden="1" x14ac:dyDescent="0.25">
      <c r="A43" s="22" t="s">
        <v>13</v>
      </c>
      <c r="B43" s="92">
        <v>0</v>
      </c>
      <c r="C43" s="92">
        <v>0</v>
      </c>
      <c r="D43" s="92">
        <v>0</v>
      </c>
    </row>
    <row r="44" spans="1:4" hidden="1" x14ac:dyDescent="0.25">
      <c r="A44" s="22" t="s">
        <v>14</v>
      </c>
      <c r="B44" s="92">
        <v>0</v>
      </c>
      <c r="C44" s="92">
        <v>0</v>
      </c>
      <c r="D44" s="92">
        <v>0</v>
      </c>
    </row>
    <row r="45" spans="1:4" hidden="1" x14ac:dyDescent="0.25">
      <c r="A45" s="22" t="s">
        <v>30</v>
      </c>
      <c r="B45" s="92">
        <v>0</v>
      </c>
      <c r="C45" s="92">
        <v>0</v>
      </c>
      <c r="D45" s="92">
        <v>0</v>
      </c>
    </row>
    <row r="46" spans="1:4" hidden="1" x14ac:dyDescent="0.25">
      <c r="A46" s="22" t="s">
        <v>31</v>
      </c>
      <c r="B46" s="92">
        <v>0</v>
      </c>
      <c r="C46" s="92">
        <v>0</v>
      </c>
      <c r="D46" s="92">
        <v>0</v>
      </c>
    </row>
    <row r="47" spans="1:4" hidden="1" x14ac:dyDescent="0.25">
      <c r="A47" s="22" t="s">
        <v>32</v>
      </c>
      <c r="B47" s="92">
        <v>0</v>
      </c>
      <c r="C47" s="92">
        <v>0</v>
      </c>
      <c r="D47" s="92">
        <v>0</v>
      </c>
    </row>
    <row r="48" spans="1:4" hidden="1" x14ac:dyDescent="0.25">
      <c r="A48" s="22" t="s">
        <v>33</v>
      </c>
      <c r="B48" s="93">
        <v>0</v>
      </c>
      <c r="C48" s="93">
        <v>0</v>
      </c>
      <c r="D48" s="93">
        <v>0</v>
      </c>
    </row>
    <row r="49" spans="1:5" hidden="1" x14ac:dyDescent="0.25">
      <c r="A49" s="5" t="s">
        <v>15</v>
      </c>
      <c r="B49" s="95">
        <f>SUM(B43:B48)</f>
        <v>0</v>
      </c>
      <c r="C49" s="95">
        <f>SUM(C43:C48)</f>
        <v>0</v>
      </c>
      <c r="D49" s="95">
        <f>SUM(D43:D48)</f>
        <v>0</v>
      </c>
    </row>
    <row r="50" spans="1:5" x14ac:dyDescent="0.25">
      <c r="A50" s="5" t="s">
        <v>16</v>
      </c>
      <c r="B50" s="94">
        <f>+B40+B49</f>
        <v>1148931</v>
      </c>
      <c r="C50" s="94">
        <f>+C40+C49</f>
        <v>148574</v>
      </c>
      <c r="D50" s="94">
        <f>+D40+D49</f>
        <v>676613</v>
      </c>
    </row>
    <row r="51" spans="1:5" ht="15" customHeight="1" x14ac:dyDescent="0.25">
      <c r="A51" s="5"/>
      <c r="B51" s="95"/>
      <c r="C51" s="100"/>
      <c r="D51" s="95"/>
    </row>
    <row r="52" spans="1:5" x14ac:dyDescent="0.25">
      <c r="A52" s="5" t="s">
        <v>244</v>
      </c>
      <c r="B52" s="96"/>
      <c r="C52" s="101"/>
      <c r="D52" s="96"/>
    </row>
    <row r="53" spans="1:5" x14ac:dyDescent="0.25">
      <c r="A53" s="22" t="s">
        <v>17</v>
      </c>
      <c r="B53" s="92">
        <v>5707203</v>
      </c>
      <c r="C53" s="92">
        <v>5707203</v>
      </c>
      <c r="D53" s="92">
        <v>4677608</v>
      </c>
      <c r="E53" s="129"/>
    </row>
    <row r="54" spans="1:5" hidden="1" x14ac:dyDescent="0.25">
      <c r="A54" s="22" t="s">
        <v>18</v>
      </c>
      <c r="B54" s="92">
        <v>0</v>
      </c>
      <c r="C54" s="92">
        <v>0</v>
      </c>
      <c r="D54" s="92">
        <v>0</v>
      </c>
    </row>
    <row r="55" spans="1:5" x14ac:dyDescent="0.25">
      <c r="A55" s="22" t="s">
        <v>245</v>
      </c>
      <c r="B55" s="98">
        <v>-1021179.55</v>
      </c>
      <c r="C55" s="98">
        <v>2669032</v>
      </c>
      <c r="D55" s="98">
        <v>2305539</v>
      </c>
    </row>
    <row r="56" spans="1:5" x14ac:dyDescent="0.25">
      <c r="A56" s="22" t="s">
        <v>246</v>
      </c>
      <c r="B56" s="98">
        <f>SUM(D55:D56)</f>
        <v>3335134</v>
      </c>
      <c r="C56" s="98">
        <v>3318757</v>
      </c>
      <c r="D56" s="98">
        <v>1029595</v>
      </c>
    </row>
    <row r="57" spans="1:5" hidden="1" x14ac:dyDescent="0.25">
      <c r="A57" s="22" t="s">
        <v>19</v>
      </c>
      <c r="B57" s="93">
        <v>0</v>
      </c>
      <c r="C57" s="93">
        <v>0</v>
      </c>
      <c r="D57" s="93">
        <v>0</v>
      </c>
    </row>
    <row r="58" spans="1:5" s="24" customFormat="1" x14ac:dyDescent="0.25">
      <c r="A58" s="33" t="s">
        <v>115</v>
      </c>
      <c r="B58" s="94">
        <f>SUM(B53:B57)</f>
        <v>8021157.4500000002</v>
      </c>
      <c r="C58" s="94">
        <f>SUM(C53:C57)</f>
        <v>11694992</v>
      </c>
      <c r="D58" s="94">
        <f>SUM(D53:D57)</f>
        <v>8012742</v>
      </c>
    </row>
    <row r="59" spans="1:5" s="24" customFormat="1" x14ac:dyDescent="0.25">
      <c r="A59" s="77"/>
      <c r="B59" s="100"/>
      <c r="C59" s="100"/>
      <c r="D59" s="100"/>
    </row>
    <row r="60" spans="1:5" ht="16.5" thickBot="1" x14ac:dyDescent="0.3">
      <c r="A60" s="5" t="s">
        <v>122</v>
      </c>
      <c r="B60" s="114">
        <f>+B50+B58</f>
        <v>9170088.4499999993</v>
      </c>
      <c r="C60" s="114">
        <f>+C50+C58</f>
        <v>11843566</v>
      </c>
      <c r="D60" s="114">
        <f>+D50+D58</f>
        <v>8689355</v>
      </c>
    </row>
    <row r="61" spans="1:5" ht="16.5" thickTop="1" x14ac:dyDescent="0.25">
      <c r="B61" s="117"/>
      <c r="C61" s="117"/>
      <c r="D61" s="117"/>
    </row>
    <row r="62" spans="1:5" x14ac:dyDescent="0.25">
      <c r="B62" s="103"/>
      <c r="D62" s="103"/>
    </row>
    <row r="63" spans="1:5" x14ac:dyDescent="0.25">
      <c r="A63" s="18" t="s">
        <v>173</v>
      </c>
    </row>
    <row r="64" spans="1:5" x14ac:dyDescent="0.25">
      <c r="A64" s="18"/>
    </row>
    <row r="65" spans="1:4" x14ac:dyDescent="0.25">
      <c r="A65" s="18"/>
    </row>
    <row r="66" spans="1:4" x14ac:dyDescent="0.25">
      <c r="A66" s="34" t="s">
        <v>117</v>
      </c>
      <c r="B66" s="35"/>
      <c r="C66" s="35"/>
      <c r="D66" s="35"/>
    </row>
    <row r="67" spans="1:4" x14ac:dyDescent="0.25">
      <c r="A67" s="34" t="s">
        <v>119</v>
      </c>
      <c r="B67" s="179" t="s">
        <v>247</v>
      </c>
      <c r="C67" s="179"/>
      <c r="D67" s="179"/>
    </row>
    <row r="70" spans="1:4" x14ac:dyDescent="0.25">
      <c r="A70" s="163"/>
      <c r="B70" s="160"/>
      <c r="C70" s="161"/>
      <c r="D70" s="160"/>
    </row>
    <row r="71" spans="1:4" x14ac:dyDescent="0.25">
      <c r="A71" s="166" t="s">
        <v>253</v>
      </c>
      <c r="B71" s="177"/>
      <c r="C71" s="177"/>
      <c r="D71" s="178"/>
    </row>
  </sheetData>
  <mergeCells count="7">
    <mergeCell ref="B71:D71"/>
    <mergeCell ref="B67:D67"/>
    <mergeCell ref="A29:A30"/>
    <mergeCell ref="A1:D1"/>
    <mergeCell ref="A2:D2"/>
    <mergeCell ref="A3:D3"/>
    <mergeCell ref="A4:D4"/>
  </mergeCells>
  <pageMargins left="0.23622047244094491" right="0.23622047244094491" top="0.74803149606299213" bottom="0.74803149606299213" header="0.31496062992125984" footer="0.31496062992125984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6"/>
  <sheetViews>
    <sheetView view="pageBreakPreview" topLeftCell="A5" zoomScaleNormal="110" zoomScaleSheetLayoutView="100" workbookViewId="0">
      <selection activeCell="B29" sqref="B29"/>
    </sheetView>
  </sheetViews>
  <sheetFormatPr baseColWidth="10" defaultRowHeight="15.75" x14ac:dyDescent="0.25"/>
  <cols>
    <col min="1" max="1" width="51.5703125" style="9" customWidth="1"/>
    <col min="2" max="2" width="22" style="9" customWidth="1"/>
    <col min="3" max="3" width="18.140625" style="9" bestFit="1" customWidth="1"/>
    <col min="4" max="4" width="0.28515625" style="15" customWidth="1"/>
    <col min="5" max="5" width="10.28515625" style="9" customWidth="1"/>
    <col min="6" max="7" width="11.42578125" style="9"/>
    <col min="8" max="9" width="14.5703125" style="9" bestFit="1" customWidth="1"/>
    <col min="10" max="16384" width="11.42578125" style="9"/>
  </cols>
  <sheetData>
    <row r="1" spans="1:10" ht="20.25" x14ac:dyDescent="0.25">
      <c r="A1" s="183" t="str">
        <f>+'Estado de Situación'!A1:D1</f>
        <v>INSTITUTO DUARTIANO</v>
      </c>
      <c r="B1" s="183"/>
      <c r="C1" s="183"/>
      <c r="D1" s="183"/>
      <c r="E1" s="183"/>
    </row>
    <row r="2" spans="1:10" x14ac:dyDescent="0.25">
      <c r="A2" s="182" t="s">
        <v>34</v>
      </c>
      <c r="B2" s="182"/>
      <c r="C2" s="182"/>
      <c r="D2" s="182"/>
      <c r="E2" s="182"/>
    </row>
    <row r="3" spans="1:10" x14ac:dyDescent="0.25">
      <c r="A3" s="182" t="s">
        <v>269</v>
      </c>
      <c r="B3" s="182"/>
      <c r="C3" s="182"/>
      <c r="D3" s="182"/>
      <c r="E3" s="182"/>
    </row>
    <row r="4" spans="1:10" x14ac:dyDescent="0.25">
      <c r="A4" s="182" t="s">
        <v>54</v>
      </c>
      <c r="B4" s="182"/>
      <c r="C4" s="182"/>
      <c r="D4" s="182"/>
      <c r="E4" s="182"/>
    </row>
    <row r="5" spans="1:10" x14ac:dyDescent="0.25">
      <c r="A5" s="20"/>
      <c r="B5" s="138"/>
      <c r="C5" s="20"/>
      <c r="D5" s="31"/>
      <c r="E5" s="20"/>
    </row>
    <row r="6" spans="1:10" x14ac:dyDescent="0.25">
      <c r="A6" s="20"/>
      <c r="B6" s="138"/>
      <c r="C6" s="20"/>
      <c r="D6" s="31"/>
      <c r="E6" s="20"/>
    </row>
    <row r="7" spans="1:10" x14ac:dyDescent="0.25">
      <c r="B7" s="138">
        <v>2022</v>
      </c>
      <c r="C7" s="20">
        <v>2021</v>
      </c>
      <c r="D7" s="31"/>
      <c r="E7" s="31"/>
    </row>
    <row r="8" spans="1:10" ht="17.25" customHeight="1" x14ac:dyDescent="0.25">
      <c r="A8" s="167" t="s">
        <v>233</v>
      </c>
      <c r="E8" s="15"/>
    </row>
    <row r="9" spans="1:10" ht="18.75" hidden="1" x14ac:dyDescent="0.25">
      <c r="A9" s="168" t="s">
        <v>35</v>
      </c>
      <c r="B9" s="12"/>
      <c r="C9" s="12"/>
      <c r="D9" s="104"/>
      <c r="E9" s="104"/>
    </row>
    <row r="10" spans="1:10" ht="18.75" hidden="1" x14ac:dyDescent="0.25">
      <c r="A10" s="168" t="s">
        <v>36</v>
      </c>
      <c r="B10" s="61"/>
      <c r="C10" s="61"/>
      <c r="D10" s="105"/>
      <c r="E10" s="105"/>
      <c r="H10" s="13"/>
      <c r="I10" s="13"/>
      <c r="J10" s="13"/>
    </row>
    <row r="11" spans="1:10" ht="18.75" x14ac:dyDescent="0.25">
      <c r="A11" s="168" t="s">
        <v>37</v>
      </c>
      <c r="B11" s="107">
        <v>11538460</v>
      </c>
      <c r="C11" s="107">
        <v>10676443.5</v>
      </c>
      <c r="D11" s="108"/>
      <c r="E11" s="108"/>
      <c r="H11" s="13"/>
      <c r="I11" s="13"/>
      <c r="J11" s="13"/>
    </row>
    <row r="12" spans="1:10" ht="18.75" hidden="1" x14ac:dyDescent="0.25">
      <c r="A12" s="168" t="s">
        <v>38</v>
      </c>
      <c r="B12" s="107"/>
      <c r="C12" s="107"/>
      <c r="D12" s="108"/>
      <c r="E12" s="108"/>
      <c r="H12" s="13"/>
      <c r="I12" s="13"/>
      <c r="J12" s="13"/>
    </row>
    <row r="13" spans="1:10" ht="18.75" x14ac:dyDescent="0.25">
      <c r="A13" s="167" t="s">
        <v>39</v>
      </c>
      <c r="B13" s="109">
        <f>SUM(B9:B12)</f>
        <v>11538460</v>
      </c>
      <c r="C13" s="109">
        <f>SUM(C9:C12)</f>
        <v>10676443.5</v>
      </c>
      <c r="D13" s="110"/>
      <c r="E13" s="110"/>
      <c r="H13" s="13"/>
      <c r="I13" s="13"/>
      <c r="J13" s="13"/>
    </row>
    <row r="14" spans="1:10" ht="18.75" x14ac:dyDescent="0.25">
      <c r="A14" s="169"/>
      <c r="B14" s="14"/>
      <c r="C14" s="111"/>
      <c r="D14" s="111"/>
      <c r="E14" s="111"/>
      <c r="H14" s="13"/>
      <c r="I14" s="13"/>
      <c r="J14" s="13"/>
    </row>
    <row r="15" spans="1:10" ht="18.75" x14ac:dyDescent="0.25">
      <c r="A15" s="170" t="s">
        <v>234</v>
      </c>
      <c r="B15" s="10"/>
      <c r="C15" s="71"/>
      <c r="D15" s="111"/>
      <c r="E15" s="111"/>
    </row>
    <row r="16" spans="1:10" ht="18.75" x14ac:dyDescent="0.25">
      <c r="A16" s="168" t="s">
        <v>40</v>
      </c>
      <c r="B16" s="107">
        <v>9483626.25</v>
      </c>
      <c r="C16" s="107">
        <v>5798502.9800000004</v>
      </c>
      <c r="D16" s="108"/>
      <c r="E16" s="108"/>
    </row>
    <row r="17" spans="1:5" ht="18.75" hidden="1" x14ac:dyDescent="0.25">
      <c r="A17" s="168" t="s">
        <v>41</v>
      </c>
      <c r="B17" s="107"/>
      <c r="C17" s="107"/>
      <c r="D17" s="108"/>
      <c r="E17" s="108"/>
    </row>
    <row r="18" spans="1:5" ht="18.75" x14ac:dyDescent="0.25">
      <c r="A18" s="168" t="s">
        <v>42</v>
      </c>
      <c r="B18" s="107">
        <v>914603.59</v>
      </c>
      <c r="C18" s="107">
        <v>527173.21</v>
      </c>
      <c r="D18" s="108"/>
      <c r="E18" s="108"/>
    </row>
    <row r="19" spans="1:5" ht="18.75" x14ac:dyDescent="0.25">
      <c r="A19" s="168" t="s">
        <v>43</v>
      </c>
      <c r="B19" s="107">
        <v>510606</v>
      </c>
      <c r="C19" s="107">
        <v>585737</v>
      </c>
      <c r="D19" s="108"/>
      <c r="E19" s="108"/>
    </row>
    <row r="20" spans="1:5" ht="18.75" hidden="1" x14ac:dyDescent="0.25">
      <c r="A20" s="168" t="s">
        <v>44</v>
      </c>
      <c r="B20" s="107"/>
      <c r="C20" s="107"/>
      <c r="D20" s="108"/>
      <c r="E20" s="108"/>
    </row>
    <row r="21" spans="1:5" ht="19.5" customHeight="1" x14ac:dyDescent="0.25">
      <c r="A21" s="168" t="s">
        <v>45</v>
      </c>
      <c r="B21" s="107">
        <v>1650804</v>
      </c>
      <c r="C21" s="107">
        <v>1095998.53</v>
      </c>
      <c r="D21" s="108"/>
      <c r="E21" s="108"/>
    </row>
    <row r="22" spans="1:5" ht="18.75" hidden="1" x14ac:dyDescent="0.25">
      <c r="A22" s="168" t="s">
        <v>46</v>
      </c>
      <c r="B22" s="107"/>
      <c r="C22" s="107"/>
      <c r="D22" s="108"/>
      <c r="E22" s="108"/>
    </row>
    <row r="23" spans="1:5" ht="18.75" x14ac:dyDescent="0.25">
      <c r="A23" s="167" t="s">
        <v>47</v>
      </c>
      <c r="B23" s="109">
        <f>SUM(B16:B22)</f>
        <v>12559639.84</v>
      </c>
      <c r="C23" s="109">
        <f>SUM(C16:C22)</f>
        <v>8007411.7200000007</v>
      </c>
      <c r="D23" s="110"/>
      <c r="E23" s="110"/>
    </row>
    <row r="24" spans="1:5" ht="18.75" x14ac:dyDescent="0.25">
      <c r="A24" s="169"/>
      <c r="B24" s="14"/>
      <c r="C24" s="111"/>
      <c r="D24" s="111"/>
      <c r="E24" s="111"/>
    </row>
    <row r="25" spans="1:5" ht="18.75" x14ac:dyDescent="0.25">
      <c r="A25" s="168" t="s">
        <v>48</v>
      </c>
      <c r="B25" s="11"/>
      <c r="C25" s="107"/>
      <c r="D25" s="108"/>
      <c r="E25" s="108"/>
    </row>
    <row r="26" spans="1:5" ht="18.75" x14ac:dyDescent="0.25">
      <c r="A26" s="169"/>
      <c r="B26" s="14"/>
      <c r="C26" s="71"/>
      <c r="D26" s="111"/>
      <c r="E26" s="111"/>
    </row>
    <row r="27" spans="1:5" ht="18.75" x14ac:dyDescent="0.25">
      <c r="A27" s="168" t="s">
        <v>49</v>
      </c>
      <c r="B27" s="11"/>
      <c r="C27" s="107"/>
      <c r="D27" s="108"/>
      <c r="E27" s="108"/>
    </row>
    <row r="28" spans="1:5" ht="18.75" x14ac:dyDescent="0.25">
      <c r="A28" s="169"/>
      <c r="B28" s="14"/>
      <c r="C28" s="71"/>
      <c r="D28" s="111"/>
      <c r="E28" s="111"/>
    </row>
    <row r="29" spans="1:5" ht="18.75" x14ac:dyDescent="0.25">
      <c r="A29" s="167" t="s">
        <v>50</v>
      </c>
      <c r="B29" s="173">
        <f>+B13-B23</f>
        <v>-1021179.8399999999</v>
      </c>
      <c r="C29" s="109">
        <f>+C13-C23</f>
        <v>2669031.7799999993</v>
      </c>
      <c r="D29" s="110"/>
      <c r="E29" s="110"/>
    </row>
    <row r="30" spans="1:5" ht="18.75" x14ac:dyDescent="0.25">
      <c r="A30" s="169"/>
      <c r="B30" s="14"/>
      <c r="C30" s="111"/>
      <c r="D30" s="111"/>
      <c r="E30" s="111"/>
    </row>
    <row r="31" spans="1:5" ht="18.75" x14ac:dyDescent="0.25">
      <c r="A31" s="171" t="s">
        <v>51</v>
      </c>
      <c r="B31" s="16"/>
      <c r="C31" s="71"/>
      <c r="D31" s="111"/>
      <c r="E31" s="111"/>
    </row>
    <row r="32" spans="1:5" ht="18.75" x14ac:dyDescent="0.25">
      <c r="A32" s="168" t="s">
        <v>52</v>
      </c>
      <c r="B32" s="11"/>
      <c r="C32" s="107">
        <v>0</v>
      </c>
      <c r="D32" s="108"/>
      <c r="E32" s="108"/>
    </row>
    <row r="33" spans="1:5" ht="18.75" x14ac:dyDescent="0.25">
      <c r="A33" s="168" t="s">
        <v>19</v>
      </c>
      <c r="B33" s="11"/>
      <c r="C33" s="107">
        <v>0</v>
      </c>
      <c r="D33" s="108"/>
      <c r="E33" s="108"/>
    </row>
    <row r="34" spans="1:5" ht="18.75" x14ac:dyDescent="0.3">
      <c r="A34" s="172"/>
      <c r="B34" s="17"/>
      <c r="C34" s="110"/>
      <c r="D34" s="110"/>
      <c r="E34" s="110"/>
    </row>
    <row r="35" spans="1:5" x14ac:dyDescent="0.25">
      <c r="A35" s="14"/>
      <c r="B35" s="14"/>
      <c r="C35" s="62"/>
      <c r="D35" s="62"/>
      <c r="E35" s="13"/>
    </row>
    <row r="36" spans="1:5" x14ac:dyDescent="0.25">
      <c r="A36" s="18" t="str">
        <f>+'Estado de Situación'!A63</f>
        <v>Las notas en las páginas 1 a 19 son parte integral de estos Estados Financieros.</v>
      </c>
      <c r="B36" s="18"/>
    </row>
    <row r="37" spans="1:5" x14ac:dyDescent="0.25">
      <c r="A37" s="18"/>
      <c r="B37" s="18"/>
    </row>
    <row r="38" spans="1:5" x14ac:dyDescent="0.25">
      <c r="A38" s="18"/>
      <c r="B38" s="18"/>
    </row>
    <row r="39" spans="1:5" x14ac:dyDescent="0.25">
      <c r="A39" s="18"/>
      <c r="B39" s="18"/>
    </row>
    <row r="40" spans="1:5" x14ac:dyDescent="0.25">
      <c r="A40" s="18"/>
      <c r="B40" s="18"/>
    </row>
    <row r="41" spans="1:5" x14ac:dyDescent="0.25">
      <c r="A41" s="36" t="s">
        <v>121</v>
      </c>
      <c r="B41" s="36"/>
      <c r="C41" s="35"/>
      <c r="D41" s="35"/>
      <c r="E41" s="35"/>
    </row>
    <row r="42" spans="1:5" x14ac:dyDescent="0.25">
      <c r="A42" s="34" t="s">
        <v>119</v>
      </c>
      <c r="B42" s="137"/>
      <c r="C42" s="179" t="s">
        <v>120</v>
      </c>
      <c r="D42" s="179"/>
      <c r="E42" s="179"/>
    </row>
    <row r="45" spans="1:5" x14ac:dyDescent="0.25">
      <c r="A45" s="34" t="s">
        <v>249</v>
      </c>
      <c r="B45" s="137"/>
      <c r="C45" s="15"/>
      <c r="D45" s="35"/>
      <c r="E45" s="15"/>
    </row>
    <row r="46" spans="1:5" x14ac:dyDescent="0.25">
      <c r="A46" s="34" t="s">
        <v>248</v>
      </c>
      <c r="B46" s="137"/>
      <c r="C46" s="179"/>
      <c r="D46" s="179"/>
      <c r="E46" s="179"/>
    </row>
  </sheetData>
  <mergeCells count="6">
    <mergeCell ref="A1:E1"/>
    <mergeCell ref="A2:E2"/>
    <mergeCell ref="A3:E3"/>
    <mergeCell ref="A4:E4"/>
    <mergeCell ref="C46:E46"/>
    <mergeCell ref="C42:E42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2"/>
  <sheetViews>
    <sheetView view="pageBreakPreview" zoomScaleNormal="100" zoomScaleSheetLayoutView="100" workbookViewId="0">
      <selection activeCell="B8" sqref="B8"/>
    </sheetView>
  </sheetViews>
  <sheetFormatPr baseColWidth="10" defaultRowHeight="15.75" x14ac:dyDescent="0.25"/>
  <cols>
    <col min="1" max="1" width="43.42578125" style="9" customWidth="1"/>
    <col min="2" max="2" width="17.42578125" style="9" customWidth="1"/>
    <col min="3" max="3" width="18.42578125" style="9" customWidth="1"/>
    <col min="4" max="4" width="13.5703125" style="9" bestFit="1" customWidth="1"/>
    <col min="5" max="5" width="17.42578125" style="9" bestFit="1" customWidth="1"/>
    <col min="6" max="6" width="24.42578125" style="9" customWidth="1"/>
    <col min="7" max="7" width="5.7109375" style="9" customWidth="1"/>
    <col min="8" max="8" width="14.7109375" style="9" customWidth="1"/>
    <col min="9" max="16384" width="11.42578125" style="9"/>
  </cols>
  <sheetData>
    <row r="1" spans="1:6" ht="20.25" x14ac:dyDescent="0.25">
      <c r="A1" s="183" t="str">
        <f>+'-Est. de Rendimiento Fin'!A1:E1</f>
        <v>INSTITUTO DUARTIANO</v>
      </c>
      <c r="B1" s="183"/>
      <c r="C1" s="183"/>
      <c r="D1" s="183"/>
      <c r="E1" s="183"/>
      <c r="F1" s="183"/>
    </row>
    <row r="2" spans="1:6" ht="20.25" x14ac:dyDescent="0.25">
      <c r="A2" s="183" t="s">
        <v>53</v>
      </c>
      <c r="B2" s="183"/>
      <c r="C2" s="183"/>
      <c r="D2" s="183"/>
      <c r="E2" s="183"/>
      <c r="F2" s="183"/>
    </row>
    <row r="3" spans="1:6" ht="20.25" x14ac:dyDescent="0.25">
      <c r="A3" s="183" t="s">
        <v>270</v>
      </c>
      <c r="B3" s="183"/>
      <c r="C3" s="183"/>
      <c r="D3" s="183"/>
      <c r="E3" s="183"/>
      <c r="F3" s="183"/>
    </row>
    <row r="4" spans="1:6" ht="20.25" x14ac:dyDescent="0.25">
      <c r="A4" s="183" t="s">
        <v>54</v>
      </c>
      <c r="B4" s="183"/>
      <c r="C4" s="183"/>
      <c r="D4" s="183"/>
      <c r="E4" s="183"/>
      <c r="F4" s="183"/>
    </row>
    <row r="5" spans="1:6" x14ac:dyDescent="0.25">
      <c r="A5" s="1"/>
      <c r="B5" s="1"/>
      <c r="C5" s="2"/>
      <c r="D5" s="1"/>
      <c r="E5" s="1"/>
      <c r="F5" s="3"/>
    </row>
    <row r="6" spans="1:6" ht="58.5" customHeight="1" x14ac:dyDescent="0.25">
      <c r="A6" s="26"/>
      <c r="B6" s="27" t="s">
        <v>55</v>
      </c>
      <c r="C6" s="27" t="s">
        <v>56</v>
      </c>
      <c r="D6" s="27" t="s">
        <v>57</v>
      </c>
      <c r="E6" s="27" t="s">
        <v>58</v>
      </c>
      <c r="F6" s="27" t="s">
        <v>62</v>
      </c>
    </row>
    <row r="7" spans="1:6" x14ac:dyDescent="0.25">
      <c r="A7" s="5" t="s">
        <v>162</v>
      </c>
      <c r="B7" s="72">
        <v>5707208</v>
      </c>
      <c r="C7" s="68"/>
      <c r="D7" s="68"/>
      <c r="E7" s="68">
        <v>3318757.22</v>
      </c>
      <c r="F7" s="73">
        <f>SUM(B7:E7)</f>
        <v>9025965.2200000007</v>
      </c>
    </row>
    <row r="8" spans="1:6" x14ac:dyDescent="0.25">
      <c r="A8" s="8" t="s">
        <v>85</v>
      </c>
      <c r="B8" s="70"/>
      <c r="C8" s="66"/>
      <c r="D8" s="64"/>
      <c r="E8" s="64"/>
      <c r="F8" s="73">
        <f>SUM(B8:E8)</f>
        <v>0</v>
      </c>
    </row>
    <row r="9" spans="1:6" x14ac:dyDescent="0.25">
      <c r="A9" s="8" t="s">
        <v>86</v>
      </c>
      <c r="B9" s="70"/>
      <c r="C9" s="70"/>
      <c r="D9" s="64"/>
      <c r="E9" s="66"/>
      <c r="F9" s="73">
        <f t="shared" ref="F9:F11" si="0">SUM(B9:E9)</f>
        <v>0</v>
      </c>
    </row>
    <row r="10" spans="1:6" x14ac:dyDescent="0.25">
      <c r="A10" s="4" t="s">
        <v>59</v>
      </c>
      <c r="B10" s="70"/>
      <c r="C10" s="70"/>
      <c r="D10" s="64"/>
      <c r="E10" s="66"/>
      <c r="F10" s="73">
        <f t="shared" si="0"/>
        <v>0</v>
      </c>
    </row>
    <row r="11" spans="1:6" x14ac:dyDescent="0.25">
      <c r="A11" s="4" t="s">
        <v>60</v>
      </c>
      <c r="B11" s="67"/>
      <c r="C11" s="67"/>
      <c r="D11" s="67"/>
      <c r="E11" s="67">
        <v>1226744</v>
      </c>
      <c r="F11" s="76">
        <f t="shared" si="0"/>
        <v>1226744</v>
      </c>
    </row>
    <row r="12" spans="1:6" s="24" customFormat="1" x14ac:dyDescent="0.25">
      <c r="A12" s="5" t="s">
        <v>271</v>
      </c>
      <c r="B12" s="68">
        <f>SUM(B7:B11)</f>
        <v>5707208</v>
      </c>
      <c r="C12" s="68"/>
      <c r="D12" s="68"/>
      <c r="E12" s="176">
        <f>SUM(E6:E11)</f>
        <v>4545501.2200000007</v>
      </c>
      <c r="F12" s="176">
        <f>SUM(F6:F11)</f>
        <v>10252709.220000001</v>
      </c>
    </row>
    <row r="13" spans="1:6" x14ac:dyDescent="0.25">
      <c r="B13" s="68"/>
      <c r="C13" s="68"/>
      <c r="D13" s="68"/>
      <c r="E13" s="68"/>
      <c r="F13" s="73"/>
    </row>
    <row r="14" spans="1:6" x14ac:dyDescent="0.25">
      <c r="A14" s="5" t="s">
        <v>230</v>
      </c>
      <c r="B14" s="66">
        <v>5707208</v>
      </c>
      <c r="C14" s="66"/>
      <c r="D14" s="66"/>
      <c r="E14" s="66">
        <v>3548837</v>
      </c>
      <c r="F14" s="73">
        <f>SUM(B14:E14)</f>
        <v>9256045</v>
      </c>
    </row>
    <row r="15" spans="1:6" x14ac:dyDescent="0.25">
      <c r="A15" s="4" t="s">
        <v>85</v>
      </c>
      <c r="B15" s="66"/>
      <c r="C15" s="66"/>
      <c r="D15" s="66"/>
      <c r="E15" s="66"/>
      <c r="F15" s="73">
        <f t="shared" ref="F15:F17" si="1">SUM(B15:E15)</f>
        <v>0</v>
      </c>
    </row>
    <row r="16" spans="1:6" x14ac:dyDescent="0.25">
      <c r="A16" s="4" t="s">
        <v>86</v>
      </c>
      <c r="B16" s="66"/>
      <c r="C16" s="66"/>
      <c r="D16" s="66"/>
      <c r="E16" s="66"/>
      <c r="F16" s="73">
        <f t="shared" si="1"/>
        <v>0</v>
      </c>
    </row>
    <row r="17" spans="1:8" ht="31.5" x14ac:dyDescent="0.25">
      <c r="A17" s="4" t="s">
        <v>61</v>
      </c>
      <c r="B17" s="66"/>
      <c r="C17" s="66"/>
      <c r="D17" s="66"/>
      <c r="E17" s="175">
        <v>0</v>
      </c>
      <c r="F17" s="73">
        <f t="shared" si="1"/>
        <v>0</v>
      </c>
    </row>
    <row r="18" spans="1:8" x14ac:dyDescent="0.25">
      <c r="A18" s="4" t="s">
        <v>59</v>
      </c>
      <c r="H18" s="69"/>
    </row>
    <row r="19" spans="1:8" x14ac:dyDescent="0.25">
      <c r="A19" s="4" t="s">
        <v>60</v>
      </c>
      <c r="B19" s="66"/>
      <c r="C19" s="74"/>
      <c r="D19" s="66"/>
      <c r="E19" s="174">
        <v>-1021178.84</v>
      </c>
      <c r="F19" s="140">
        <v>-1021178.84</v>
      </c>
    </row>
    <row r="20" spans="1:8" ht="16.5" thickBot="1" x14ac:dyDescent="0.3">
      <c r="A20" s="5" t="s">
        <v>231</v>
      </c>
      <c r="B20" s="75">
        <v>5707208</v>
      </c>
      <c r="C20" s="75"/>
      <c r="D20" s="75"/>
      <c r="E20" s="75">
        <f>SUM(E14:E19)</f>
        <v>2527658.16</v>
      </c>
      <c r="F20" s="75">
        <f>SUM(F12:F19)</f>
        <v>18487575.379999999</v>
      </c>
    </row>
    <row r="21" spans="1:8" x14ac:dyDescent="0.25">
      <c r="A21" s="5"/>
      <c r="B21" s="6"/>
      <c r="C21" s="6"/>
      <c r="D21" s="6"/>
      <c r="E21" s="6"/>
      <c r="F21" s="63"/>
    </row>
    <row r="22" spans="1:8" x14ac:dyDescent="0.25">
      <c r="A22" s="5"/>
      <c r="F22" s="69"/>
    </row>
    <row r="23" spans="1:8" x14ac:dyDescent="0.25">
      <c r="A23" s="25" t="str">
        <f>+'-Est. de Rendimiento Fin'!A36</f>
        <v>Las notas en las páginas 1 a 19 son parte integral de estos Estados Financieros.</v>
      </c>
    </row>
    <row r="25" spans="1:8" x14ac:dyDescent="0.25">
      <c r="D25" s="35"/>
      <c r="E25" s="35"/>
      <c r="F25" s="35"/>
    </row>
    <row r="26" spans="1:8" x14ac:dyDescent="0.25">
      <c r="A26" s="35"/>
      <c r="D26" s="179" t="s">
        <v>120</v>
      </c>
      <c r="E26" s="179"/>
      <c r="F26" s="179"/>
    </row>
    <row r="27" spans="1:8" x14ac:dyDescent="0.25">
      <c r="A27" s="34" t="s">
        <v>250</v>
      </c>
    </row>
    <row r="30" spans="1:8" x14ac:dyDescent="0.25">
      <c r="D30" s="15"/>
      <c r="E30" s="15"/>
      <c r="F30" s="15"/>
    </row>
    <row r="31" spans="1:8" x14ac:dyDescent="0.25">
      <c r="A31" s="15"/>
      <c r="B31" s="165"/>
      <c r="C31" s="165"/>
      <c r="D31" s="179"/>
      <c r="E31" s="179"/>
      <c r="F31" s="179"/>
    </row>
    <row r="32" spans="1:8" x14ac:dyDescent="0.25">
      <c r="A32" s="164" t="s">
        <v>251</v>
      </c>
    </row>
  </sheetData>
  <mergeCells count="6">
    <mergeCell ref="D31:F31"/>
    <mergeCell ref="A1:F1"/>
    <mergeCell ref="A2:F2"/>
    <mergeCell ref="A3:F3"/>
    <mergeCell ref="A4:F4"/>
    <mergeCell ref="D26:F26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0"/>
  <sheetViews>
    <sheetView view="pageBreakPreview" topLeftCell="A35" zoomScaleNormal="130" zoomScaleSheetLayoutView="100" workbookViewId="0">
      <selection activeCell="B41" sqref="B41"/>
    </sheetView>
  </sheetViews>
  <sheetFormatPr baseColWidth="10" defaultRowHeight="15.75" x14ac:dyDescent="0.25"/>
  <cols>
    <col min="1" max="1" width="63.5703125" style="9" customWidth="1"/>
    <col min="2" max="2" width="19.5703125" style="9" customWidth="1"/>
    <col min="3" max="3" width="14.85546875" style="9" customWidth="1"/>
    <col min="4" max="4" width="8.5703125" style="9" customWidth="1"/>
    <col min="5" max="5" width="12.28515625" style="9" customWidth="1"/>
    <col min="6" max="6" width="18" style="13" bestFit="1" customWidth="1"/>
    <col min="7" max="7" width="14.85546875" style="13" bestFit="1" customWidth="1"/>
    <col min="8" max="8" width="11.42578125" style="13"/>
    <col min="9" max="16384" width="11.42578125" style="9"/>
  </cols>
  <sheetData>
    <row r="1" spans="1:6" ht="20.25" x14ac:dyDescent="0.25">
      <c r="A1" s="183" t="str">
        <f>+'-Estado Comparativo'!A1:F1</f>
        <v>INSTITUTO DUARTIANO</v>
      </c>
      <c r="B1" s="183"/>
      <c r="C1" s="183"/>
      <c r="D1" s="183"/>
      <c r="E1" s="183"/>
    </row>
    <row r="2" spans="1:6" x14ac:dyDescent="0.25">
      <c r="A2" s="182" t="s">
        <v>63</v>
      </c>
      <c r="B2" s="182"/>
      <c r="C2" s="182"/>
      <c r="D2" s="182"/>
      <c r="E2" s="182"/>
    </row>
    <row r="3" spans="1:6" x14ac:dyDescent="0.25">
      <c r="A3" s="182" t="s">
        <v>269</v>
      </c>
      <c r="B3" s="182"/>
      <c r="C3" s="182"/>
      <c r="D3" s="182"/>
      <c r="E3" s="182"/>
    </row>
    <row r="4" spans="1:6" x14ac:dyDescent="0.25">
      <c r="A4" s="182" t="s">
        <v>229</v>
      </c>
      <c r="B4" s="182"/>
      <c r="C4" s="182"/>
      <c r="D4" s="182"/>
      <c r="E4" s="182"/>
    </row>
    <row r="5" spans="1:6" x14ac:dyDescent="0.25">
      <c r="A5" s="19"/>
      <c r="B5" s="19"/>
    </row>
    <row r="6" spans="1:6" x14ac:dyDescent="0.25">
      <c r="A6" s="29" t="s">
        <v>64</v>
      </c>
      <c r="B6" s="29"/>
    </row>
    <row r="7" spans="1:6" x14ac:dyDescent="0.25">
      <c r="A7" s="10"/>
      <c r="B7" s="10"/>
    </row>
    <row r="8" spans="1:6" x14ac:dyDescent="0.25">
      <c r="B8" s="29">
        <v>2022</v>
      </c>
      <c r="C8" s="29">
        <v>2021</v>
      </c>
      <c r="D8" s="29"/>
      <c r="E8" s="141"/>
      <c r="F8" s="62"/>
    </row>
    <row r="9" spans="1:6" x14ac:dyDescent="0.25">
      <c r="B9" s="7"/>
      <c r="C9" s="7"/>
      <c r="D9" s="7"/>
      <c r="E9" s="142"/>
      <c r="F9" s="62"/>
    </row>
    <row r="10" spans="1:6" hidden="1" x14ac:dyDescent="0.25">
      <c r="A10" s="4" t="s">
        <v>65</v>
      </c>
      <c r="B10" s="37">
        <v>0</v>
      </c>
      <c r="C10" s="37">
        <v>0</v>
      </c>
      <c r="D10" s="37"/>
      <c r="E10" s="143"/>
      <c r="F10" s="62"/>
    </row>
    <row r="11" spans="1:6" hidden="1" x14ac:dyDescent="0.25">
      <c r="A11" s="4" t="s">
        <v>66</v>
      </c>
      <c r="B11" s="37">
        <v>0</v>
      </c>
      <c r="C11" s="37">
        <v>0</v>
      </c>
      <c r="D11" s="37"/>
      <c r="E11" s="143"/>
      <c r="F11" s="62"/>
    </row>
    <row r="12" spans="1:6" hidden="1" x14ac:dyDescent="0.25">
      <c r="A12" s="4" t="s">
        <v>87</v>
      </c>
      <c r="B12" s="92"/>
      <c r="C12" s="92"/>
      <c r="D12" s="92"/>
      <c r="E12" s="98"/>
      <c r="F12" s="62"/>
    </row>
    <row r="13" spans="1:6" x14ac:dyDescent="0.25">
      <c r="A13" s="4" t="s">
        <v>164</v>
      </c>
      <c r="B13" s="107">
        <v>11538460</v>
      </c>
      <c r="C13" s="92">
        <v>20509576</v>
      </c>
      <c r="D13" s="92"/>
      <c r="E13" s="98"/>
      <c r="F13" s="62"/>
    </row>
    <row r="14" spans="1:6" hidden="1" x14ac:dyDescent="0.25">
      <c r="A14" s="4" t="s">
        <v>88</v>
      </c>
      <c r="B14" s="92"/>
      <c r="C14" s="92"/>
      <c r="D14" s="92"/>
      <c r="E14" s="98"/>
      <c r="F14" s="62"/>
    </row>
    <row r="15" spans="1:6" hidden="1" x14ac:dyDescent="0.25">
      <c r="A15" s="4" t="s">
        <v>89</v>
      </c>
      <c r="B15" s="92"/>
      <c r="C15" s="92"/>
      <c r="D15" s="92"/>
      <c r="E15" s="98"/>
      <c r="F15" s="62"/>
    </row>
    <row r="16" spans="1:6" hidden="1" x14ac:dyDescent="0.25">
      <c r="A16" s="4" t="s">
        <v>163</v>
      </c>
      <c r="B16" s="92"/>
      <c r="C16" s="92"/>
      <c r="D16" s="92"/>
      <c r="E16" s="98"/>
      <c r="F16" s="62"/>
    </row>
    <row r="17" spans="1:6" x14ac:dyDescent="0.25">
      <c r="A17" s="4" t="s">
        <v>67</v>
      </c>
      <c r="B17" s="92" t="s">
        <v>226</v>
      </c>
      <c r="C17" s="92">
        <v>62367</v>
      </c>
      <c r="D17" s="92"/>
      <c r="E17" s="98"/>
      <c r="F17" s="62"/>
    </row>
    <row r="18" spans="1:6" hidden="1" x14ac:dyDescent="0.25">
      <c r="A18" s="4" t="s">
        <v>91</v>
      </c>
      <c r="B18" s="92"/>
      <c r="C18" s="92"/>
      <c r="D18" s="92"/>
      <c r="E18" s="98"/>
      <c r="F18" s="62"/>
    </row>
    <row r="19" spans="1:6" x14ac:dyDescent="0.25">
      <c r="A19" s="4" t="s">
        <v>90</v>
      </c>
      <c r="B19" s="92">
        <v>-8325112.21</v>
      </c>
      <c r="C19" s="92">
        <v>-11473581</v>
      </c>
      <c r="D19" s="92"/>
      <c r="E19" s="98"/>
      <c r="F19" s="62"/>
    </row>
    <row r="20" spans="1:6" x14ac:dyDescent="0.25">
      <c r="A20" s="4" t="s">
        <v>93</v>
      </c>
      <c r="B20" s="92">
        <v>-1158514.04</v>
      </c>
      <c r="C20" s="92">
        <v>-1320735</v>
      </c>
      <c r="D20" s="92"/>
      <c r="E20" s="98"/>
      <c r="F20" s="62"/>
    </row>
    <row r="21" spans="1:6" hidden="1" x14ac:dyDescent="0.25">
      <c r="A21" s="4" t="s">
        <v>92</v>
      </c>
      <c r="B21" s="92"/>
      <c r="C21" s="92"/>
      <c r="D21" s="92"/>
      <c r="E21" s="98"/>
      <c r="F21" s="62"/>
    </row>
    <row r="22" spans="1:6" x14ac:dyDescent="0.25">
      <c r="A22" s="4" t="s">
        <v>68</v>
      </c>
      <c r="B22" s="92">
        <v>-4272597.45</v>
      </c>
      <c r="C22" s="92">
        <v>-2134184</v>
      </c>
      <c r="D22" s="92"/>
      <c r="E22" s="98"/>
      <c r="F22" s="62"/>
    </row>
    <row r="23" spans="1:6" hidden="1" x14ac:dyDescent="0.25">
      <c r="A23" s="4" t="s">
        <v>94</v>
      </c>
      <c r="B23" s="92"/>
      <c r="C23" s="92"/>
      <c r="D23" s="92"/>
      <c r="E23" s="98"/>
      <c r="F23" s="62"/>
    </row>
    <row r="24" spans="1:6" hidden="1" x14ac:dyDescent="0.25">
      <c r="A24" s="4" t="s">
        <v>165</v>
      </c>
      <c r="B24" s="92"/>
      <c r="C24" s="92"/>
      <c r="D24" s="92"/>
      <c r="E24" s="98"/>
      <c r="F24" s="62"/>
    </row>
    <row r="25" spans="1:6" x14ac:dyDescent="0.25">
      <c r="A25" s="4" t="s">
        <v>69</v>
      </c>
      <c r="B25" s="93"/>
      <c r="C25" s="93">
        <v>-3335733</v>
      </c>
      <c r="D25" s="92"/>
      <c r="E25" s="98"/>
      <c r="F25" s="62"/>
    </row>
    <row r="26" spans="1:6" x14ac:dyDescent="0.25">
      <c r="A26" s="5" t="s">
        <v>70</v>
      </c>
      <c r="B26" s="94">
        <f>SUM(B13:B25)</f>
        <v>-2217763.7000000002</v>
      </c>
      <c r="C26" s="94">
        <f>SUM(C13:C25)</f>
        <v>2307710</v>
      </c>
      <c r="D26" s="95"/>
      <c r="E26" s="100"/>
      <c r="F26" s="62"/>
    </row>
    <row r="27" spans="1:6" x14ac:dyDescent="0.25">
      <c r="A27" s="23"/>
      <c r="B27" s="23"/>
      <c r="C27" s="96"/>
      <c r="D27" s="96"/>
      <c r="E27" s="101"/>
      <c r="F27" s="62"/>
    </row>
    <row r="28" spans="1:6" x14ac:dyDescent="0.25">
      <c r="A28" s="30" t="s">
        <v>71</v>
      </c>
      <c r="B28" s="30"/>
      <c r="C28" s="97"/>
      <c r="D28" s="97"/>
      <c r="E28" s="144"/>
      <c r="F28" s="62"/>
    </row>
    <row r="29" spans="1:6" hidden="1" x14ac:dyDescent="0.25">
      <c r="A29" s="8" t="s">
        <v>72</v>
      </c>
      <c r="B29" s="8"/>
      <c r="C29" s="92"/>
      <c r="D29" s="92"/>
      <c r="E29" s="98"/>
      <c r="F29" s="62"/>
    </row>
    <row r="30" spans="1:6" hidden="1" x14ac:dyDescent="0.25">
      <c r="A30" s="4" t="s">
        <v>73</v>
      </c>
      <c r="B30" s="4"/>
      <c r="C30" s="92"/>
      <c r="D30" s="92"/>
      <c r="E30" s="98"/>
      <c r="F30" s="62"/>
    </row>
    <row r="31" spans="1:6" ht="31.5" hidden="1" x14ac:dyDescent="0.25">
      <c r="A31" s="4" t="s">
        <v>95</v>
      </c>
      <c r="B31" s="4"/>
      <c r="C31" s="92"/>
      <c r="D31" s="92"/>
      <c r="E31" s="98"/>
      <c r="F31" s="62"/>
    </row>
    <row r="32" spans="1:6" hidden="1" x14ac:dyDescent="0.25">
      <c r="A32" s="4" t="s">
        <v>96</v>
      </c>
      <c r="B32" s="4"/>
      <c r="C32" s="92"/>
      <c r="D32" s="92"/>
      <c r="E32" s="98"/>
      <c r="F32" s="62"/>
    </row>
    <row r="33" spans="1:6" ht="31.5" hidden="1" x14ac:dyDescent="0.25">
      <c r="A33" s="4" t="s">
        <v>97</v>
      </c>
      <c r="B33" s="4"/>
      <c r="C33" s="92"/>
      <c r="D33" s="92"/>
      <c r="E33" s="98"/>
      <c r="F33" s="62"/>
    </row>
    <row r="34" spans="1:6" hidden="1" x14ac:dyDescent="0.25">
      <c r="A34" s="4" t="s">
        <v>67</v>
      </c>
      <c r="B34" s="4"/>
      <c r="C34" s="92"/>
      <c r="D34" s="92"/>
      <c r="E34" s="98"/>
      <c r="F34" s="62"/>
    </row>
    <row r="35" spans="1:6" x14ac:dyDescent="0.25">
      <c r="A35" s="4" t="s">
        <v>74</v>
      </c>
      <c r="B35" s="150">
        <v>1877654</v>
      </c>
      <c r="C35" s="98">
        <v>-1759087</v>
      </c>
      <c r="D35" s="92"/>
      <c r="E35" s="98"/>
      <c r="F35" s="62"/>
    </row>
    <row r="36" spans="1:6" hidden="1" x14ac:dyDescent="0.25">
      <c r="A36" s="4" t="s">
        <v>98</v>
      </c>
      <c r="B36" s="4"/>
      <c r="C36" s="92"/>
      <c r="D36" s="92"/>
      <c r="E36" s="98"/>
      <c r="F36" s="62"/>
    </row>
    <row r="37" spans="1:6" ht="31.5" hidden="1" x14ac:dyDescent="0.25">
      <c r="A37" s="4" t="s">
        <v>99</v>
      </c>
      <c r="B37" s="4"/>
      <c r="C37" s="92"/>
      <c r="D37" s="92"/>
      <c r="E37" s="98"/>
      <c r="F37" s="62"/>
    </row>
    <row r="38" spans="1:6" hidden="1" x14ac:dyDescent="0.25">
      <c r="A38" s="4" t="s">
        <v>100</v>
      </c>
      <c r="B38" s="4"/>
      <c r="C38" s="92"/>
      <c r="D38" s="92"/>
      <c r="E38" s="98"/>
      <c r="F38" s="62"/>
    </row>
    <row r="39" spans="1:6" ht="31.5" hidden="1" x14ac:dyDescent="0.25">
      <c r="A39" s="4" t="s">
        <v>102</v>
      </c>
      <c r="B39" s="4"/>
      <c r="C39" s="92"/>
      <c r="D39" s="92"/>
      <c r="E39" s="98"/>
      <c r="F39" s="62"/>
    </row>
    <row r="40" spans="1:6" hidden="1" x14ac:dyDescent="0.25">
      <c r="A40" s="4" t="s">
        <v>101</v>
      </c>
      <c r="B40" s="4"/>
      <c r="C40" s="92"/>
      <c r="D40" s="92"/>
      <c r="E40" s="98"/>
      <c r="F40" s="62"/>
    </row>
    <row r="41" spans="1:6" x14ac:dyDescent="0.25">
      <c r="A41" s="4" t="s">
        <v>69</v>
      </c>
      <c r="B41" s="93"/>
      <c r="C41" s="93"/>
      <c r="D41" s="98"/>
      <c r="E41" s="98"/>
      <c r="F41" s="62"/>
    </row>
    <row r="42" spans="1:6" ht="13.5" customHeight="1" x14ac:dyDescent="0.25">
      <c r="A42" s="30" t="s">
        <v>75</v>
      </c>
      <c r="B42" s="99">
        <f>SUM(B29:B41)</f>
        <v>1877654</v>
      </c>
      <c r="C42" s="99">
        <f>SUM(C29:C41)</f>
        <v>-1759087</v>
      </c>
      <c r="D42" s="100"/>
      <c r="E42" s="100"/>
      <c r="F42" s="62"/>
    </row>
    <row r="43" spans="1:6" x14ac:dyDescent="0.25">
      <c r="A43" s="23"/>
      <c r="B43" s="96"/>
      <c r="C43" s="96"/>
      <c r="D43" s="101"/>
      <c r="E43" s="101"/>
      <c r="F43" s="62"/>
    </row>
    <row r="44" spans="1:6" x14ac:dyDescent="0.25">
      <c r="A44" s="30" t="s">
        <v>76</v>
      </c>
      <c r="B44" s="97"/>
      <c r="C44" s="97"/>
      <c r="D44" s="97"/>
      <c r="E44" s="144"/>
      <c r="F44" s="62"/>
    </row>
    <row r="45" spans="1:6" hidden="1" x14ac:dyDescent="0.25">
      <c r="A45" s="4" t="s">
        <v>77</v>
      </c>
      <c r="B45" s="92">
        <v>0</v>
      </c>
      <c r="C45" s="92">
        <v>0</v>
      </c>
      <c r="D45" s="92"/>
      <c r="E45" s="98"/>
      <c r="F45" s="62"/>
    </row>
    <row r="46" spans="1:6" hidden="1" x14ac:dyDescent="0.25">
      <c r="A46" s="4" t="s">
        <v>78</v>
      </c>
      <c r="B46" s="92">
        <v>0</v>
      </c>
      <c r="C46" s="92">
        <v>0</v>
      </c>
      <c r="D46" s="92"/>
      <c r="E46" s="98"/>
      <c r="F46" s="62"/>
    </row>
    <row r="47" spans="1:6" hidden="1" x14ac:dyDescent="0.25">
      <c r="A47" s="4" t="s">
        <v>79</v>
      </c>
      <c r="B47" s="92">
        <v>0</v>
      </c>
      <c r="C47" s="92">
        <v>0</v>
      </c>
      <c r="D47" s="92"/>
      <c r="E47" s="98"/>
      <c r="F47" s="62"/>
    </row>
    <row r="48" spans="1:6" hidden="1" x14ac:dyDescent="0.25">
      <c r="A48" s="4" t="s">
        <v>103</v>
      </c>
      <c r="B48" s="92">
        <v>0</v>
      </c>
      <c r="C48" s="92">
        <v>0</v>
      </c>
      <c r="D48" s="92"/>
      <c r="E48" s="98"/>
      <c r="F48" s="62"/>
    </row>
    <row r="49" spans="1:6" hidden="1" x14ac:dyDescent="0.25">
      <c r="A49" s="4" t="s">
        <v>67</v>
      </c>
      <c r="B49" s="92">
        <v>0</v>
      </c>
      <c r="C49" s="92">
        <v>0</v>
      </c>
      <c r="D49" s="92"/>
      <c r="E49" s="98"/>
      <c r="F49" s="62"/>
    </row>
    <row r="50" spans="1:6" ht="31.5" hidden="1" x14ac:dyDescent="0.25">
      <c r="A50" s="4" t="s">
        <v>80</v>
      </c>
      <c r="B50" s="92">
        <v>0</v>
      </c>
      <c r="C50" s="92">
        <v>0</v>
      </c>
      <c r="D50" s="92"/>
      <c r="E50" s="98"/>
      <c r="F50" s="62"/>
    </row>
    <row r="51" spans="1:6" ht="31.5" hidden="1" x14ac:dyDescent="0.25">
      <c r="A51" s="4" t="s">
        <v>81</v>
      </c>
      <c r="B51" s="92">
        <v>0</v>
      </c>
      <c r="C51" s="92">
        <v>0</v>
      </c>
      <c r="D51" s="92"/>
      <c r="E51" s="98"/>
      <c r="F51" s="62"/>
    </row>
    <row r="52" spans="1:6" hidden="1" x14ac:dyDescent="0.25">
      <c r="A52" s="4" t="s">
        <v>104</v>
      </c>
      <c r="B52" s="92">
        <v>0</v>
      </c>
      <c r="C52" s="92">
        <v>0</v>
      </c>
      <c r="D52" s="92"/>
      <c r="E52" s="98"/>
      <c r="F52" s="62"/>
    </row>
    <row r="53" spans="1:6" hidden="1" x14ac:dyDescent="0.25">
      <c r="A53" s="4" t="s">
        <v>105</v>
      </c>
      <c r="B53" s="92">
        <v>0</v>
      </c>
      <c r="C53" s="92">
        <v>0</v>
      </c>
      <c r="D53" s="92"/>
      <c r="E53" s="98"/>
      <c r="F53" s="62"/>
    </row>
    <row r="54" spans="1:6" hidden="1" x14ac:dyDescent="0.25">
      <c r="A54" s="4" t="s">
        <v>106</v>
      </c>
      <c r="B54" s="92">
        <v>0</v>
      </c>
      <c r="C54" s="92">
        <v>0</v>
      </c>
      <c r="D54" s="92"/>
      <c r="E54" s="98"/>
      <c r="F54" s="62"/>
    </row>
    <row r="55" spans="1:6" x14ac:dyDescent="0.25">
      <c r="A55" s="4" t="s">
        <v>107</v>
      </c>
      <c r="B55" s="93"/>
      <c r="C55" s="93">
        <v>-557922</v>
      </c>
      <c r="D55" s="92"/>
      <c r="E55" s="98"/>
      <c r="F55" s="62"/>
    </row>
    <row r="56" spans="1:6" x14ac:dyDescent="0.25">
      <c r="A56" s="30" t="s">
        <v>82</v>
      </c>
      <c r="B56" s="94">
        <f>+B45+B46+B47+B48+B49-B50-B51-B52-B53-B54-B55</f>
        <v>0</v>
      </c>
      <c r="C56" s="94">
        <f>+C45+C46+C47+C48+C49-C50-C51-C52-C53-C54-C55</f>
        <v>557922</v>
      </c>
      <c r="D56" s="95"/>
      <c r="E56" s="100"/>
      <c r="F56" s="62"/>
    </row>
    <row r="57" spans="1:6" x14ac:dyDescent="0.25">
      <c r="A57" s="23"/>
      <c r="B57" s="102"/>
      <c r="C57" s="102"/>
      <c r="D57" s="102"/>
      <c r="E57" s="145"/>
      <c r="F57" s="62"/>
    </row>
    <row r="58" spans="1:6" x14ac:dyDescent="0.25">
      <c r="A58" s="4" t="s">
        <v>108</v>
      </c>
      <c r="B58" s="95">
        <f>+B26+B42+B56</f>
        <v>-340109.70000000019</v>
      </c>
      <c r="C58" s="95">
        <v>-9299</v>
      </c>
      <c r="D58" s="95"/>
      <c r="E58" s="100"/>
      <c r="F58" s="62"/>
    </row>
    <row r="59" spans="1:6" x14ac:dyDescent="0.25">
      <c r="A59" s="4" t="s">
        <v>109</v>
      </c>
      <c r="B59" s="92">
        <v>104374</v>
      </c>
      <c r="C59" s="93">
        <v>113673</v>
      </c>
      <c r="D59" s="92"/>
      <c r="E59" s="98"/>
      <c r="F59" s="62"/>
    </row>
    <row r="60" spans="1:6" x14ac:dyDescent="0.25">
      <c r="A60" s="5" t="s">
        <v>83</v>
      </c>
      <c r="B60" s="94">
        <f>+B58+B59</f>
        <v>-235735.70000000019</v>
      </c>
      <c r="C60" s="94">
        <f>+C58+C59</f>
        <v>104374</v>
      </c>
      <c r="D60" s="95"/>
      <c r="E60" s="100"/>
      <c r="F60" s="62"/>
    </row>
    <row r="61" spans="1:6" x14ac:dyDescent="0.25">
      <c r="C61" s="71"/>
      <c r="D61" s="71"/>
      <c r="E61" s="71"/>
    </row>
    <row r="62" spans="1:6" x14ac:dyDescent="0.25">
      <c r="A62" s="9" t="str">
        <f>+'-Cambio del Patrimonio'!A23</f>
        <v>Las notas en las páginas 1 a 19 son parte integral de estos Estados Financieros.</v>
      </c>
      <c r="C62" s="71"/>
      <c r="D62" s="71"/>
      <c r="E62" s="71"/>
    </row>
    <row r="63" spans="1:6" x14ac:dyDescent="0.25">
      <c r="C63" s="71"/>
      <c r="D63" s="71"/>
      <c r="E63" s="71"/>
    </row>
    <row r="64" spans="1:6" x14ac:dyDescent="0.25">
      <c r="A64" s="34" t="s">
        <v>117</v>
      </c>
      <c r="B64" s="137"/>
      <c r="C64" s="35"/>
      <c r="D64" s="35"/>
      <c r="E64" s="35"/>
    </row>
    <row r="65" spans="1:5" x14ac:dyDescent="0.25">
      <c r="A65" s="34" t="s">
        <v>119</v>
      </c>
      <c r="B65" s="154"/>
      <c r="C65" s="185" t="s">
        <v>120</v>
      </c>
      <c r="D65" s="185"/>
      <c r="E65" s="185"/>
    </row>
    <row r="68" spans="1:5" x14ac:dyDescent="0.25">
      <c r="A68" s="15"/>
      <c r="B68" s="15"/>
      <c r="C68" s="15"/>
    </row>
    <row r="69" spans="1:5" x14ac:dyDescent="0.25">
      <c r="A69" s="184" t="s">
        <v>252</v>
      </c>
      <c r="B69" s="184"/>
      <c r="C69" s="184"/>
      <c r="D69" s="15"/>
      <c r="E69" s="15"/>
    </row>
    <row r="70" spans="1:5" x14ac:dyDescent="0.25">
      <c r="A70" s="34"/>
      <c r="B70" s="137"/>
    </row>
  </sheetData>
  <mergeCells count="6">
    <mergeCell ref="A1:E1"/>
    <mergeCell ref="A2:E2"/>
    <mergeCell ref="A3:E3"/>
    <mergeCell ref="A4:E4"/>
    <mergeCell ref="A69:C69"/>
    <mergeCell ref="C65:E65"/>
  </mergeCells>
  <pageMargins left="0.39370078740157483" right="0.39370078740157483" top="0.74803149606299213" bottom="0.74803149606299213" header="0.31496062992125984" footer="0.31496062992125984"/>
  <pageSetup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1"/>
  <sheetViews>
    <sheetView view="pageBreakPreview" zoomScaleNormal="100" zoomScaleSheetLayoutView="100" workbookViewId="0">
      <selection activeCell="D29" sqref="D29"/>
    </sheetView>
  </sheetViews>
  <sheetFormatPr baseColWidth="10" defaultRowHeight="18.75" x14ac:dyDescent="0.3"/>
  <cols>
    <col min="1" max="1" width="4.5703125" style="39" bestFit="1" customWidth="1"/>
    <col min="2" max="2" width="44.140625" style="39" customWidth="1"/>
    <col min="3" max="3" width="30.42578125" style="39" customWidth="1"/>
    <col min="4" max="4" width="19.28515625" style="39" bestFit="1" customWidth="1"/>
    <col min="5" max="5" width="18.5703125" style="39" customWidth="1"/>
    <col min="6" max="6" width="22.28515625" style="39" bestFit="1" customWidth="1"/>
    <col min="7" max="7" width="6.140625" style="39" customWidth="1"/>
    <col min="8" max="16384" width="11.42578125" style="39"/>
  </cols>
  <sheetData>
    <row r="1" spans="1:8" ht="30" x14ac:dyDescent="0.4">
      <c r="A1" s="186" t="s">
        <v>171</v>
      </c>
      <c r="B1" s="186"/>
      <c r="C1" s="186"/>
      <c r="D1" s="186"/>
      <c r="E1" s="186"/>
      <c r="F1" s="186"/>
    </row>
    <row r="2" spans="1:8" x14ac:dyDescent="0.3">
      <c r="A2" s="187" t="s">
        <v>112</v>
      </c>
      <c r="B2" s="187"/>
      <c r="C2" s="187"/>
      <c r="D2" s="187"/>
      <c r="E2" s="187"/>
      <c r="F2" s="187"/>
      <c r="G2" s="38"/>
      <c r="H2" s="38"/>
    </row>
    <row r="3" spans="1:8" x14ac:dyDescent="0.3">
      <c r="A3" s="187" t="s">
        <v>232</v>
      </c>
      <c r="B3" s="187"/>
      <c r="C3" s="187"/>
      <c r="D3" s="187"/>
      <c r="E3" s="187"/>
      <c r="F3" s="187"/>
      <c r="G3" s="38"/>
      <c r="H3" s="38"/>
    </row>
    <row r="4" spans="1:8" x14ac:dyDescent="0.3">
      <c r="A4" s="187" t="s">
        <v>236</v>
      </c>
      <c r="B4" s="187"/>
      <c r="C4" s="187"/>
      <c r="D4" s="187"/>
      <c r="E4" s="187"/>
      <c r="F4" s="187"/>
      <c r="G4" s="38"/>
      <c r="H4" s="38"/>
    </row>
    <row r="5" spans="1:8" x14ac:dyDescent="0.3">
      <c r="A5" s="188" t="s">
        <v>84</v>
      </c>
      <c r="B5" s="188"/>
      <c r="C5" s="188"/>
      <c r="D5" s="188"/>
      <c r="E5" s="188"/>
      <c r="F5" s="188"/>
      <c r="G5" s="40"/>
      <c r="H5" s="40"/>
    </row>
    <row r="6" spans="1:8" x14ac:dyDescent="0.3">
      <c r="A6" s="88"/>
      <c r="B6" s="88"/>
      <c r="C6" s="88"/>
      <c r="D6" s="88"/>
      <c r="E6" s="88"/>
      <c r="F6" s="88"/>
      <c r="G6" s="88"/>
      <c r="H6" s="88"/>
    </row>
    <row r="7" spans="1:8" ht="56.25" x14ac:dyDescent="0.3">
      <c r="A7" s="189" t="s">
        <v>123</v>
      </c>
      <c r="B7" s="189"/>
      <c r="C7" s="41" t="s">
        <v>124</v>
      </c>
      <c r="D7" s="41" t="s">
        <v>125</v>
      </c>
      <c r="E7" s="41" t="s">
        <v>113</v>
      </c>
      <c r="F7" s="41" t="s">
        <v>111</v>
      </c>
    </row>
    <row r="8" spans="1:8" x14ac:dyDescent="0.3">
      <c r="A8" s="42">
        <v>1</v>
      </c>
      <c r="B8" s="43" t="s">
        <v>126</v>
      </c>
      <c r="C8" s="89">
        <v>30104373.68</v>
      </c>
      <c r="D8" s="89">
        <v>14104761.199999999</v>
      </c>
      <c r="E8" s="59">
        <f>+D8/C8</f>
        <v>0.46852863806200268</v>
      </c>
      <c r="F8" s="57">
        <f>+C8-D8</f>
        <v>15999612.48</v>
      </c>
    </row>
    <row r="9" spans="1:8" hidden="1" x14ac:dyDescent="0.3">
      <c r="A9" s="44">
        <v>1.1000000000000001</v>
      </c>
      <c r="B9" s="45" t="s">
        <v>35</v>
      </c>
      <c r="C9" s="90"/>
      <c r="D9" s="90"/>
      <c r="E9" s="59" t="e">
        <f t="shared" ref="E9:E29" si="0">+D9/C9</f>
        <v>#DIV/0!</v>
      </c>
      <c r="F9" s="57">
        <f t="shared" ref="F9:F28" si="1">+C9-D9</f>
        <v>0</v>
      </c>
    </row>
    <row r="10" spans="1:8" hidden="1" x14ac:dyDescent="0.3">
      <c r="A10" s="44">
        <v>1.2</v>
      </c>
      <c r="B10" s="45" t="s">
        <v>127</v>
      </c>
      <c r="C10" s="90"/>
      <c r="D10" s="90"/>
      <c r="E10" s="59" t="e">
        <f t="shared" si="0"/>
        <v>#DIV/0!</v>
      </c>
      <c r="F10" s="57">
        <f t="shared" si="1"/>
        <v>0</v>
      </c>
    </row>
    <row r="11" spans="1:8" hidden="1" x14ac:dyDescent="0.3">
      <c r="A11" s="44">
        <v>1.3</v>
      </c>
      <c r="B11" s="45" t="s">
        <v>128</v>
      </c>
      <c r="C11" s="90"/>
      <c r="D11" s="90"/>
      <c r="E11" s="59" t="e">
        <f t="shared" si="0"/>
        <v>#DIV/0!</v>
      </c>
      <c r="F11" s="57">
        <f t="shared" si="1"/>
        <v>0</v>
      </c>
    </row>
    <row r="12" spans="1:8" x14ac:dyDescent="0.3">
      <c r="A12" s="44">
        <v>1.4</v>
      </c>
      <c r="B12" s="45" t="s">
        <v>129</v>
      </c>
      <c r="C12" s="89">
        <v>30104373.68</v>
      </c>
      <c r="D12" s="89">
        <v>14104761.199999999</v>
      </c>
      <c r="E12" s="59">
        <f>+D12/C12</f>
        <v>0.46852863806200268</v>
      </c>
      <c r="F12" s="57">
        <f t="shared" si="1"/>
        <v>15999612.48</v>
      </c>
    </row>
    <row r="13" spans="1:8" hidden="1" x14ac:dyDescent="0.3">
      <c r="A13" s="44">
        <v>1.5</v>
      </c>
      <c r="B13" s="45" t="s">
        <v>130</v>
      </c>
      <c r="C13" s="90"/>
      <c r="D13" s="90"/>
      <c r="E13" s="59" t="e">
        <f t="shared" si="0"/>
        <v>#DIV/0!</v>
      </c>
      <c r="F13" s="57">
        <f t="shared" si="1"/>
        <v>0</v>
      </c>
    </row>
    <row r="14" spans="1:8" hidden="1" x14ac:dyDescent="0.3">
      <c r="A14" s="44">
        <v>1.6</v>
      </c>
      <c r="B14" s="45" t="s">
        <v>131</v>
      </c>
      <c r="C14" s="90"/>
      <c r="D14" s="90"/>
      <c r="E14" s="59" t="e">
        <f t="shared" si="0"/>
        <v>#DIV/0!</v>
      </c>
      <c r="F14" s="57">
        <f t="shared" si="1"/>
        <v>0</v>
      </c>
    </row>
    <row r="15" spans="1:8" hidden="1" x14ac:dyDescent="0.3">
      <c r="A15" s="44">
        <v>1.7</v>
      </c>
      <c r="B15" s="45" t="s">
        <v>132</v>
      </c>
      <c r="C15" s="90"/>
      <c r="D15" s="90"/>
      <c r="E15" s="59" t="e">
        <f t="shared" si="0"/>
        <v>#DIV/0!</v>
      </c>
      <c r="F15" s="57">
        <f t="shared" si="1"/>
        <v>0</v>
      </c>
    </row>
    <row r="16" spans="1:8" ht="37.5" hidden="1" x14ac:dyDescent="0.3">
      <c r="A16" s="44">
        <v>1.8</v>
      </c>
      <c r="B16" s="45" t="s">
        <v>133</v>
      </c>
      <c r="C16" s="90"/>
      <c r="D16" s="90"/>
      <c r="E16" s="59" t="e">
        <f t="shared" si="0"/>
        <v>#DIV/0!</v>
      </c>
      <c r="F16" s="57">
        <f t="shared" si="1"/>
        <v>0</v>
      </c>
    </row>
    <row r="17" spans="1:6" hidden="1" x14ac:dyDescent="0.3">
      <c r="A17" s="44">
        <v>1.9</v>
      </c>
      <c r="B17" s="45" t="s">
        <v>134</v>
      </c>
      <c r="C17" s="90"/>
      <c r="D17" s="90"/>
      <c r="E17" s="59" t="e">
        <f t="shared" si="0"/>
        <v>#DIV/0!</v>
      </c>
      <c r="F17" s="57">
        <f t="shared" si="1"/>
        <v>0</v>
      </c>
    </row>
    <row r="18" spans="1:6" x14ac:dyDescent="0.3">
      <c r="A18" s="42">
        <v>2</v>
      </c>
      <c r="B18" s="43" t="s">
        <v>135</v>
      </c>
      <c r="C18" s="158">
        <v>27874373.68</v>
      </c>
      <c r="D18" s="89">
        <v>13049398.25</v>
      </c>
      <c r="E18" s="59">
        <f t="shared" si="0"/>
        <v>0.46815036634753188</v>
      </c>
      <c r="F18" s="57">
        <f>SUM(F19:F28)</f>
        <v>14824972.429999998</v>
      </c>
    </row>
    <row r="19" spans="1:6" x14ac:dyDescent="0.3">
      <c r="A19" s="44">
        <v>2.1</v>
      </c>
      <c r="B19" s="45" t="s">
        <v>136</v>
      </c>
      <c r="C19" s="90">
        <v>20438714.809999999</v>
      </c>
      <c r="D19" s="90">
        <v>9483626.25</v>
      </c>
      <c r="E19" s="59">
        <f t="shared" si="0"/>
        <v>0.46400306174632711</v>
      </c>
      <c r="F19" s="57">
        <f t="shared" si="1"/>
        <v>10955088.559999999</v>
      </c>
    </row>
    <row r="20" spans="1:6" x14ac:dyDescent="0.3">
      <c r="A20" s="44">
        <v>2.2000000000000002</v>
      </c>
      <c r="B20" s="45" t="s">
        <v>137</v>
      </c>
      <c r="C20" s="90">
        <v>4259563</v>
      </c>
      <c r="D20" s="90">
        <v>1658517.91</v>
      </c>
      <c r="E20" s="59">
        <f t="shared" si="0"/>
        <v>0.38936339478955939</v>
      </c>
      <c r="F20" s="57">
        <f t="shared" si="1"/>
        <v>2601045.09</v>
      </c>
    </row>
    <row r="21" spans="1:6" x14ac:dyDescent="0.3">
      <c r="A21" s="44">
        <v>2.2999999999999998</v>
      </c>
      <c r="B21" s="45" t="s">
        <v>138</v>
      </c>
      <c r="C21" s="90">
        <v>1651363.68</v>
      </c>
      <c r="D21" s="90">
        <v>914603.59</v>
      </c>
      <c r="E21" s="59">
        <f t="shared" si="0"/>
        <v>0.55384746623469394</v>
      </c>
      <c r="F21" s="57">
        <f t="shared" si="1"/>
        <v>736760.09</v>
      </c>
    </row>
    <row r="22" spans="1:6" hidden="1" x14ac:dyDescent="0.3">
      <c r="A22" s="44">
        <v>2.4</v>
      </c>
      <c r="B22" s="45" t="s">
        <v>139</v>
      </c>
      <c r="C22" s="90">
        <v>0</v>
      </c>
      <c r="D22" s="90"/>
      <c r="E22" s="59" t="e">
        <f t="shared" si="0"/>
        <v>#DIV/0!</v>
      </c>
      <c r="F22" s="57">
        <f t="shared" si="1"/>
        <v>0</v>
      </c>
    </row>
    <row r="23" spans="1:6" hidden="1" x14ac:dyDescent="0.3">
      <c r="A23" s="44">
        <v>2.5</v>
      </c>
      <c r="B23" s="45" t="s">
        <v>140</v>
      </c>
      <c r="C23" s="90">
        <v>0</v>
      </c>
      <c r="D23" s="90"/>
      <c r="E23" s="59" t="e">
        <f t="shared" si="0"/>
        <v>#DIV/0!</v>
      </c>
      <c r="F23" s="57">
        <f t="shared" si="1"/>
        <v>0</v>
      </c>
    </row>
    <row r="24" spans="1:6" ht="37.5" x14ac:dyDescent="0.3">
      <c r="A24" s="44">
        <v>2.6</v>
      </c>
      <c r="B24" s="45" t="s">
        <v>141</v>
      </c>
      <c r="C24" s="90">
        <v>1524732.19</v>
      </c>
      <c r="D24" s="90">
        <v>992653.5</v>
      </c>
      <c r="E24" s="59">
        <f t="shared" si="0"/>
        <v>0.65103465809297301</v>
      </c>
      <c r="F24" s="57">
        <f t="shared" si="1"/>
        <v>532078.68999999994</v>
      </c>
    </row>
    <row r="25" spans="1:6" hidden="1" x14ac:dyDescent="0.3">
      <c r="A25" s="44">
        <v>2.7</v>
      </c>
      <c r="B25" s="45" t="s">
        <v>142</v>
      </c>
      <c r="C25" s="90">
        <v>0</v>
      </c>
      <c r="D25" s="90"/>
      <c r="E25" s="59" t="e">
        <f t="shared" si="0"/>
        <v>#DIV/0!</v>
      </c>
      <c r="F25" s="57">
        <f t="shared" si="1"/>
        <v>0</v>
      </c>
    </row>
    <row r="26" spans="1:6" ht="37.5" hidden="1" x14ac:dyDescent="0.3">
      <c r="A26" s="44">
        <v>2.8</v>
      </c>
      <c r="B26" s="45" t="s">
        <v>110</v>
      </c>
      <c r="C26" s="90">
        <v>0</v>
      </c>
      <c r="D26" s="90"/>
      <c r="E26" s="59" t="e">
        <f t="shared" si="0"/>
        <v>#DIV/0!</v>
      </c>
      <c r="F26" s="57">
        <f t="shared" si="1"/>
        <v>0</v>
      </c>
    </row>
    <row r="27" spans="1:6" ht="19.5" customHeight="1" x14ac:dyDescent="0.3">
      <c r="A27" s="44"/>
      <c r="B27" s="45"/>
      <c r="C27" s="90"/>
      <c r="D27" s="90"/>
      <c r="E27" s="59"/>
      <c r="F27" s="57">
        <f t="shared" si="1"/>
        <v>0</v>
      </c>
    </row>
    <row r="28" spans="1:6" hidden="1" x14ac:dyDescent="0.3">
      <c r="A28" s="44">
        <v>2.1</v>
      </c>
      <c r="B28" s="45" t="s">
        <v>45</v>
      </c>
      <c r="C28" s="90">
        <v>0</v>
      </c>
      <c r="D28" s="90"/>
      <c r="E28" s="59" t="e">
        <f t="shared" si="0"/>
        <v>#DIV/0!</v>
      </c>
      <c r="F28" s="57">
        <f t="shared" si="1"/>
        <v>0</v>
      </c>
    </row>
    <row r="29" spans="1:6" x14ac:dyDescent="0.3">
      <c r="A29" s="46"/>
      <c r="B29" s="47" t="s">
        <v>143</v>
      </c>
      <c r="C29" s="91">
        <f>SUM(C8-C18)</f>
        <v>2230000</v>
      </c>
      <c r="D29" s="91">
        <f>SUM(D8-D18)</f>
        <v>1055362.9499999993</v>
      </c>
      <c r="E29" s="59">
        <f t="shared" si="0"/>
        <v>0.47325692825112076</v>
      </c>
      <c r="F29" s="58">
        <f>SUM(F8-F18)</f>
        <v>1174640.0500000026</v>
      </c>
    </row>
    <row r="30" spans="1:6" x14ac:dyDescent="0.3">
      <c r="A30" s="46"/>
      <c r="B30" s="47"/>
      <c r="C30" s="58"/>
      <c r="D30" s="58"/>
      <c r="E30" s="60"/>
      <c r="F30" s="48"/>
    </row>
    <row r="31" spans="1:6" x14ac:dyDescent="0.3">
      <c r="B31" s="47"/>
      <c r="C31" s="48"/>
      <c r="D31" s="48"/>
      <c r="E31" s="48"/>
      <c r="F31" s="48"/>
    </row>
    <row r="32" spans="1:6" x14ac:dyDescent="0.3">
      <c r="A32" s="106" t="str">
        <f>+'-Flujo de Efectivo'!A62</f>
        <v>Las notas en las páginas 1 a 19 son parte integral de estos Estados Financieros.</v>
      </c>
      <c r="B32" s="47"/>
      <c r="C32" s="48"/>
      <c r="D32" s="48"/>
      <c r="E32" s="48"/>
      <c r="F32" s="48"/>
    </row>
    <row r="35" spans="2:6" x14ac:dyDescent="0.3">
      <c r="B35" s="49"/>
      <c r="D35" s="35"/>
      <c r="E35" s="35"/>
      <c r="F35" s="35"/>
    </row>
    <row r="36" spans="2:6" x14ac:dyDescent="0.3">
      <c r="B36" s="159" t="s">
        <v>119</v>
      </c>
      <c r="D36" s="185" t="s">
        <v>247</v>
      </c>
      <c r="E36" s="185"/>
      <c r="F36" s="185"/>
    </row>
    <row r="37" spans="2:6" x14ac:dyDescent="0.3">
      <c r="B37" s="9"/>
      <c r="D37" s="9"/>
      <c r="E37" s="15"/>
      <c r="F37" s="9"/>
    </row>
    <row r="38" spans="2:6" x14ac:dyDescent="0.3">
      <c r="B38" s="9"/>
      <c r="D38" s="9"/>
      <c r="E38" s="15"/>
      <c r="F38" s="9"/>
    </row>
    <row r="39" spans="2:6" x14ac:dyDescent="0.3">
      <c r="B39" s="9"/>
      <c r="D39" s="161"/>
      <c r="E39" s="161"/>
      <c r="F39" s="161"/>
    </row>
    <row r="40" spans="2:6" x14ac:dyDescent="0.3">
      <c r="C40" s="162" t="s">
        <v>118</v>
      </c>
      <c r="D40" s="179"/>
      <c r="E40" s="179"/>
      <c r="F40" s="179"/>
    </row>
    <row r="41" spans="2:6" x14ac:dyDescent="0.3">
      <c r="B41" s="34"/>
    </row>
  </sheetData>
  <mergeCells count="8">
    <mergeCell ref="A1:F1"/>
    <mergeCell ref="D36:F36"/>
    <mergeCell ref="D40:F40"/>
    <mergeCell ref="A2:F2"/>
    <mergeCell ref="A3:F3"/>
    <mergeCell ref="A4:F4"/>
    <mergeCell ref="A5:F5"/>
    <mergeCell ref="A7:B7"/>
  </mergeCells>
  <pageMargins left="0.70866141732283472" right="0.70866141732283472" top="0.74803149606299213" bottom="0.74803149606299213" header="0.31496062992125984" footer="0.31496062992125984"/>
  <pageSetup scale="83" orientation="landscape" r:id="rId1"/>
  <rowBreaks count="1" manualBreakCount="1">
    <brk id="4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8"/>
  <sheetViews>
    <sheetView tabSelected="1" view="pageBreakPreview" topLeftCell="A118" zoomScaleNormal="145" zoomScaleSheetLayoutView="100" workbookViewId="0">
      <selection activeCell="E122" sqref="E122"/>
    </sheetView>
  </sheetViews>
  <sheetFormatPr baseColWidth="10" defaultRowHeight="15" x14ac:dyDescent="0.25"/>
  <cols>
    <col min="1" max="1" width="17.85546875" customWidth="1"/>
    <col min="2" max="2" width="11.5703125" customWidth="1"/>
    <col min="3" max="3" width="10.7109375" customWidth="1"/>
    <col min="4" max="4" width="15.7109375" customWidth="1"/>
    <col min="5" max="5" width="15" bestFit="1" customWidth="1"/>
    <col min="6" max="6" width="13.7109375" customWidth="1"/>
    <col min="7" max="7" width="15.140625" bestFit="1" customWidth="1"/>
    <col min="8" max="8" width="13.5703125" bestFit="1" customWidth="1"/>
    <col min="9" max="9" width="13.28515625" bestFit="1" customWidth="1"/>
  </cols>
  <sheetData>
    <row r="1" spans="1:9" s="50" customFormat="1" x14ac:dyDescent="0.25">
      <c r="A1"/>
      <c r="B1"/>
      <c r="C1"/>
      <c r="D1"/>
      <c r="E1"/>
      <c r="F1"/>
      <c r="G1"/>
      <c r="H1"/>
      <c r="I1"/>
    </row>
    <row r="2" spans="1:9" s="50" customFormat="1" x14ac:dyDescent="0.25">
      <c r="A2"/>
      <c r="B2"/>
      <c r="C2"/>
      <c r="D2"/>
      <c r="E2"/>
      <c r="F2"/>
      <c r="G2"/>
      <c r="H2"/>
      <c r="I2"/>
    </row>
    <row r="3" spans="1:9" x14ac:dyDescent="0.25">
      <c r="A3" s="51" t="s">
        <v>152</v>
      </c>
      <c r="B3" s="51"/>
      <c r="C3" s="51"/>
      <c r="D3" s="51"/>
      <c r="E3" s="51"/>
      <c r="F3" s="51"/>
      <c r="G3" s="51"/>
      <c r="H3" s="50"/>
      <c r="I3" s="50"/>
    </row>
    <row r="4" spans="1:9" x14ac:dyDescent="0.25">
      <c r="A4" s="52" t="s">
        <v>264</v>
      </c>
      <c r="B4" s="52"/>
      <c r="C4" s="52"/>
      <c r="D4" s="52"/>
      <c r="E4" s="52"/>
      <c r="F4" s="52"/>
      <c r="G4" s="52"/>
    </row>
    <row r="5" spans="1:9" x14ac:dyDescent="0.25">
      <c r="A5" s="51" t="s">
        <v>157</v>
      </c>
      <c r="B5" s="51"/>
      <c r="C5" s="51"/>
      <c r="D5" s="119">
        <v>2022</v>
      </c>
      <c r="E5" s="119">
        <v>2021</v>
      </c>
      <c r="F5" s="51"/>
      <c r="G5" s="52"/>
    </row>
    <row r="6" spans="1:9" x14ac:dyDescent="0.25">
      <c r="A6" s="51"/>
      <c r="B6" s="51"/>
      <c r="C6" s="51"/>
      <c r="D6" s="119"/>
      <c r="E6" s="119"/>
      <c r="F6" s="52"/>
      <c r="G6" s="52"/>
    </row>
    <row r="7" spans="1:9" ht="15.75" x14ac:dyDescent="0.25">
      <c r="A7" s="52" t="s">
        <v>174</v>
      </c>
      <c r="B7" s="52"/>
      <c r="C7" s="53"/>
      <c r="D7" s="93">
        <v>43604.2</v>
      </c>
      <c r="E7" s="120">
        <v>22491.91</v>
      </c>
      <c r="F7" s="120"/>
      <c r="G7" s="52"/>
    </row>
    <row r="8" spans="1:9" ht="16.5" thickBot="1" x14ac:dyDescent="0.3">
      <c r="A8" s="52"/>
      <c r="B8" s="52"/>
      <c r="C8" s="52"/>
      <c r="D8" s="151">
        <v>43604.2</v>
      </c>
      <c r="E8" s="121">
        <f>+E7</f>
        <v>22491.91</v>
      </c>
      <c r="F8" s="121"/>
      <c r="G8" s="52"/>
    </row>
    <row r="9" spans="1:9" ht="15.75" thickTop="1" x14ac:dyDescent="0.25">
      <c r="A9" s="52" t="s">
        <v>145</v>
      </c>
      <c r="B9" s="52"/>
      <c r="C9" s="52"/>
      <c r="D9" s="52"/>
      <c r="E9" s="52"/>
      <c r="F9" s="52"/>
      <c r="G9" s="52"/>
    </row>
    <row r="10" spans="1:9" s="50" customFormat="1" x14ac:dyDescent="0.25">
      <c r="A10" s="52"/>
      <c r="B10" s="52"/>
      <c r="C10" s="52"/>
      <c r="D10" s="52"/>
      <c r="E10" s="52"/>
      <c r="F10" s="52"/>
      <c r="G10" s="52"/>
      <c r="H10"/>
      <c r="I10"/>
    </row>
    <row r="11" spans="1:9" x14ac:dyDescent="0.25">
      <c r="A11" s="51" t="s">
        <v>177</v>
      </c>
      <c r="B11" s="51"/>
      <c r="C11" s="51"/>
      <c r="D11" s="51"/>
      <c r="E11" s="51"/>
      <c r="F11" s="51"/>
      <c r="G11" s="51"/>
      <c r="H11" s="50"/>
      <c r="I11" s="50"/>
    </row>
    <row r="12" spans="1:9" x14ac:dyDescent="0.25">
      <c r="A12" s="52" t="s">
        <v>263</v>
      </c>
      <c r="B12" s="52"/>
      <c r="C12" s="52"/>
      <c r="D12" s="52"/>
      <c r="E12" s="52"/>
      <c r="F12" s="52"/>
      <c r="G12" s="52"/>
    </row>
    <row r="13" spans="1:9" x14ac:dyDescent="0.25">
      <c r="A13" s="51" t="s">
        <v>157</v>
      </c>
      <c r="B13" s="51"/>
      <c r="C13" s="51"/>
      <c r="D13" s="119">
        <v>2022</v>
      </c>
      <c r="E13" s="119">
        <v>2021</v>
      </c>
      <c r="F13" s="52"/>
      <c r="G13" s="52"/>
    </row>
    <row r="14" spans="1:9" x14ac:dyDescent="0.25">
      <c r="A14" s="51"/>
      <c r="B14" s="51"/>
      <c r="C14" s="51"/>
      <c r="D14" s="119"/>
      <c r="E14" s="119"/>
      <c r="F14" s="52"/>
      <c r="G14" s="52"/>
    </row>
    <row r="15" spans="1:9" x14ac:dyDescent="0.25">
      <c r="A15" s="52" t="s">
        <v>175</v>
      </c>
      <c r="B15" s="52"/>
      <c r="C15" s="52"/>
      <c r="D15" s="152">
        <v>1860356</v>
      </c>
      <c r="E15" s="122">
        <v>210640</v>
      </c>
      <c r="F15" s="122"/>
      <c r="G15" s="52"/>
    </row>
    <row r="16" spans="1:9" x14ac:dyDescent="0.25">
      <c r="A16" s="52" t="s">
        <v>176</v>
      </c>
      <c r="B16" s="52"/>
      <c r="C16" s="52"/>
      <c r="D16" s="152"/>
      <c r="E16" s="122">
        <v>1126121</v>
      </c>
      <c r="F16" s="122"/>
      <c r="G16" s="52"/>
    </row>
    <row r="17" spans="1:9" ht="15.75" thickBot="1" x14ac:dyDescent="0.3">
      <c r="A17" s="52"/>
      <c r="B17" s="52"/>
      <c r="C17" s="52"/>
      <c r="D17" s="123">
        <f>SUM(D15:D16)</f>
        <v>1860356</v>
      </c>
      <c r="E17" s="123">
        <f>SUM(E15:E16)</f>
        <v>1336761</v>
      </c>
      <c r="F17" s="123"/>
      <c r="G17" s="52"/>
    </row>
    <row r="18" spans="1:9" ht="15.75" thickTop="1" x14ac:dyDescent="0.25">
      <c r="A18" s="52"/>
      <c r="B18" s="52"/>
      <c r="C18" s="52"/>
      <c r="D18" s="122"/>
      <c r="E18" s="122"/>
      <c r="F18" s="122"/>
      <c r="G18" s="52"/>
    </row>
    <row r="19" spans="1:9" s="50" customFormat="1" x14ac:dyDescent="0.25">
      <c r="A19" s="52"/>
      <c r="B19" s="52"/>
      <c r="C19" s="52"/>
      <c r="D19" s="52"/>
      <c r="E19" s="52"/>
      <c r="F19" s="52"/>
      <c r="G19" s="52"/>
      <c r="H19"/>
      <c r="I19"/>
    </row>
    <row r="20" spans="1:9" x14ac:dyDescent="0.25">
      <c r="A20" s="51" t="s">
        <v>178</v>
      </c>
      <c r="B20" s="51"/>
      <c r="C20" s="51"/>
      <c r="D20" s="51"/>
      <c r="E20" s="51"/>
      <c r="F20" s="51"/>
      <c r="G20" s="51"/>
      <c r="H20" s="50"/>
      <c r="I20" s="50"/>
    </row>
    <row r="21" spans="1:9" ht="15" customHeight="1" x14ac:dyDescent="0.25">
      <c r="A21" s="52" t="s">
        <v>262</v>
      </c>
      <c r="B21" s="52"/>
      <c r="C21" s="52"/>
      <c r="D21" s="52"/>
      <c r="E21" s="52"/>
      <c r="F21" s="52"/>
      <c r="G21" s="52"/>
    </row>
    <row r="22" spans="1:9" ht="12.75" customHeight="1" x14ac:dyDescent="0.25">
      <c r="A22" s="51" t="s">
        <v>157</v>
      </c>
      <c r="B22" s="51"/>
      <c r="C22" s="51"/>
      <c r="D22" s="119"/>
      <c r="E22" s="119"/>
      <c r="F22" s="52"/>
      <c r="G22" s="52"/>
    </row>
    <row r="23" spans="1:9" x14ac:dyDescent="0.25">
      <c r="A23" s="51"/>
      <c r="B23" s="51"/>
      <c r="C23" s="51"/>
      <c r="D23" s="118">
        <v>2022</v>
      </c>
      <c r="E23" s="118">
        <v>2021</v>
      </c>
      <c r="F23" s="52"/>
      <c r="G23" s="52"/>
    </row>
    <row r="24" spans="1:9" x14ac:dyDescent="0.25">
      <c r="A24" s="52" t="s">
        <v>179</v>
      </c>
      <c r="B24" s="52"/>
      <c r="C24" s="52"/>
      <c r="E24" s="122">
        <v>84499.98</v>
      </c>
      <c r="F24" s="52"/>
      <c r="G24" s="52"/>
    </row>
    <row r="25" spans="1:9" x14ac:dyDescent="0.25">
      <c r="A25" s="52"/>
      <c r="B25" s="52"/>
      <c r="C25" s="52"/>
      <c r="D25" s="122">
        <v>0</v>
      </c>
      <c r="E25" s="122">
        <v>0</v>
      </c>
      <c r="F25" s="52"/>
      <c r="G25" s="52"/>
    </row>
    <row r="26" spans="1:9" ht="15.75" thickBot="1" x14ac:dyDescent="0.3">
      <c r="A26" s="52" t="s">
        <v>159</v>
      </c>
      <c r="B26" s="52"/>
      <c r="C26" s="52"/>
      <c r="D26" s="123">
        <v>0</v>
      </c>
      <c r="E26" s="123">
        <v>0</v>
      </c>
      <c r="F26" s="52"/>
      <c r="G26" s="52"/>
    </row>
    <row r="27" spans="1:9" ht="15.75" thickTop="1" x14ac:dyDescent="0.25">
      <c r="A27" s="52"/>
      <c r="B27" s="52"/>
      <c r="C27" s="52"/>
      <c r="D27" s="52"/>
      <c r="E27" s="52"/>
      <c r="F27" s="52"/>
      <c r="G27" s="52"/>
    </row>
    <row r="28" spans="1:9" x14ac:dyDescent="0.25">
      <c r="A28" s="51" t="s">
        <v>235</v>
      </c>
      <c r="B28" s="52"/>
      <c r="C28" s="52"/>
      <c r="D28" s="52"/>
      <c r="E28" s="52"/>
      <c r="F28" s="52"/>
      <c r="G28" s="52"/>
    </row>
    <row r="29" spans="1:9" x14ac:dyDescent="0.25">
      <c r="A29" s="192" t="s">
        <v>183</v>
      </c>
      <c r="B29" s="193"/>
      <c r="C29" s="193"/>
      <c r="D29" s="193"/>
      <c r="E29" s="193"/>
      <c r="F29" s="193"/>
      <c r="G29" s="194"/>
    </row>
    <row r="30" spans="1:9" ht="23.25" x14ac:dyDescent="0.25">
      <c r="A30" s="78"/>
      <c r="B30" s="79" t="s">
        <v>180</v>
      </c>
      <c r="C30" s="80" t="s">
        <v>181</v>
      </c>
      <c r="D30" s="79" t="s">
        <v>147</v>
      </c>
      <c r="E30" s="80" t="s">
        <v>154</v>
      </c>
      <c r="F30" s="80" t="s">
        <v>153</v>
      </c>
      <c r="G30" s="79" t="s">
        <v>148</v>
      </c>
    </row>
    <row r="31" spans="1:9" ht="23.25" x14ac:dyDescent="0.25">
      <c r="A31" s="81" t="s">
        <v>242</v>
      </c>
      <c r="B31" s="124"/>
      <c r="C31" s="124"/>
      <c r="D31" s="82">
        <f>377512.57+148367.8+42115.9+14986</f>
        <v>582982.27</v>
      </c>
      <c r="E31" s="82">
        <f>4656200.41+274902.2+282395.88</f>
        <v>5213498.49</v>
      </c>
      <c r="F31" s="82">
        <f>2118100.02</f>
        <v>2118100.02</v>
      </c>
      <c r="G31" s="86">
        <f t="shared" ref="G31:G36" si="0">SUM(D31:F31)</f>
        <v>7914580.7799999993</v>
      </c>
    </row>
    <row r="32" spans="1:9" x14ac:dyDescent="0.25">
      <c r="A32" s="84" t="s">
        <v>149</v>
      </c>
      <c r="B32" s="124"/>
      <c r="C32" s="124"/>
      <c r="D32" s="83"/>
      <c r="E32" s="83"/>
      <c r="F32" s="83"/>
      <c r="G32" s="86">
        <f t="shared" si="0"/>
        <v>0</v>
      </c>
    </row>
    <row r="33" spans="1:9" x14ac:dyDescent="0.25">
      <c r="A33" s="84" t="s">
        <v>155</v>
      </c>
      <c r="B33" s="124"/>
      <c r="C33" s="124"/>
      <c r="D33" s="83"/>
      <c r="E33" s="83"/>
      <c r="F33" s="83"/>
      <c r="G33" s="86">
        <f t="shared" si="0"/>
        <v>0</v>
      </c>
    </row>
    <row r="34" spans="1:9" x14ac:dyDescent="0.25">
      <c r="A34" s="84" t="s">
        <v>168</v>
      </c>
      <c r="B34" s="124"/>
      <c r="C34" s="124"/>
      <c r="D34" s="83"/>
      <c r="E34" s="83"/>
      <c r="F34" s="83"/>
      <c r="G34" s="86">
        <f t="shared" si="0"/>
        <v>0</v>
      </c>
    </row>
    <row r="35" spans="1:9" x14ac:dyDescent="0.25">
      <c r="A35" s="84" t="s">
        <v>156</v>
      </c>
      <c r="B35" s="124"/>
      <c r="C35" s="124"/>
      <c r="D35" s="83"/>
      <c r="E35" s="83"/>
      <c r="F35" s="83"/>
      <c r="G35" s="86">
        <f t="shared" si="0"/>
        <v>0</v>
      </c>
    </row>
    <row r="36" spans="1:9" s="50" customFormat="1" x14ac:dyDescent="0.25">
      <c r="A36" s="84" t="s">
        <v>129</v>
      </c>
      <c r="B36" s="124"/>
      <c r="C36" s="124"/>
      <c r="D36" s="83"/>
      <c r="E36" s="83"/>
      <c r="F36" s="83"/>
      <c r="G36" s="86">
        <f t="shared" si="0"/>
        <v>0</v>
      </c>
      <c r="H36"/>
      <c r="I36"/>
    </row>
    <row r="37" spans="1:9" x14ac:dyDescent="0.25">
      <c r="A37" s="85" t="s">
        <v>150</v>
      </c>
      <c r="B37" s="86">
        <f t="shared" ref="B37:C37" si="1">SUM(B31:B36)</f>
        <v>0</v>
      </c>
      <c r="C37" s="86">
        <f t="shared" si="1"/>
        <v>0</v>
      </c>
      <c r="D37" s="86">
        <f>SUM(D31:D36)</f>
        <v>582982.27</v>
      </c>
      <c r="E37" s="86">
        <f t="shared" ref="E37:F37" si="2">SUM(E31:E36)</f>
        <v>5213498.49</v>
      </c>
      <c r="F37" s="86">
        <f t="shared" si="2"/>
        <v>2118100.02</v>
      </c>
      <c r="G37" s="86">
        <f>SUM(G31:G36)</f>
        <v>7914580.7799999993</v>
      </c>
      <c r="H37" s="50"/>
      <c r="I37" s="50"/>
    </row>
    <row r="38" spans="1:9" s="50" customFormat="1" ht="23.25" x14ac:dyDescent="0.25">
      <c r="A38" s="81" t="s">
        <v>151</v>
      </c>
      <c r="B38" s="124"/>
      <c r="C38" s="124"/>
      <c r="D38" s="83"/>
      <c r="E38" s="83"/>
      <c r="F38" s="83"/>
      <c r="G38" s="86">
        <f>SUM(D38:F38)</f>
        <v>0</v>
      </c>
      <c r="H38"/>
      <c r="I38"/>
    </row>
    <row r="39" spans="1:9" ht="23.25" x14ac:dyDescent="0.25">
      <c r="A39" s="125" t="s">
        <v>167</v>
      </c>
      <c r="B39" s="127"/>
      <c r="C39" s="127"/>
      <c r="D39" s="126">
        <f>423908*0.05</f>
        <v>21195.4</v>
      </c>
      <c r="E39" s="126">
        <f>423908*0.64</f>
        <v>271301.12</v>
      </c>
      <c r="F39" s="126">
        <f>423908*0.31</f>
        <v>131411.48000000001</v>
      </c>
      <c r="G39" s="126">
        <f>SUM(D39:F39)</f>
        <v>423908</v>
      </c>
      <c r="H39" s="128"/>
      <c r="I39" s="50"/>
    </row>
    <row r="40" spans="1:9" x14ac:dyDescent="0.25">
      <c r="A40" s="84" t="s">
        <v>169</v>
      </c>
      <c r="B40" s="124"/>
      <c r="C40" s="124"/>
      <c r="D40" s="83"/>
      <c r="E40" s="83"/>
      <c r="F40" s="83"/>
      <c r="G40" s="86">
        <f>SUM(D40:F40)</f>
        <v>0</v>
      </c>
    </row>
    <row r="41" spans="1:9" ht="23.25" x14ac:dyDescent="0.25">
      <c r="A41" s="87" t="s">
        <v>170</v>
      </c>
      <c r="B41" s="86">
        <f t="shared" ref="B41:C41" si="3">SUM(B38+B39+B40)</f>
        <v>0</v>
      </c>
      <c r="C41" s="86">
        <f t="shared" si="3"/>
        <v>0</v>
      </c>
      <c r="D41" s="86">
        <f>SUM(D38+D39+D40)</f>
        <v>21195.4</v>
      </c>
      <c r="E41" s="86">
        <f>SUM(E38+E39+E40)</f>
        <v>271301.12</v>
      </c>
      <c r="F41" s="86">
        <f>SUM(F38+F39+F40)</f>
        <v>131411.48000000001</v>
      </c>
      <c r="G41" s="86">
        <f>SUM(D41:F41)</f>
        <v>423908</v>
      </c>
    </row>
    <row r="42" spans="1:9" ht="23.25" x14ac:dyDescent="0.25">
      <c r="A42" s="87" t="s">
        <v>243</v>
      </c>
      <c r="B42" s="86">
        <f t="shared" ref="B42:G42" si="4">SUM(B37-B41)</f>
        <v>0</v>
      </c>
      <c r="C42" s="86">
        <f t="shared" si="4"/>
        <v>0</v>
      </c>
      <c r="D42" s="86">
        <f t="shared" si="4"/>
        <v>561786.87</v>
      </c>
      <c r="E42" s="86">
        <f t="shared" si="4"/>
        <v>4942197.37</v>
      </c>
      <c r="F42" s="86">
        <f t="shared" si="4"/>
        <v>1986688.54</v>
      </c>
      <c r="G42" s="86">
        <f t="shared" si="4"/>
        <v>7490672.7799999993</v>
      </c>
      <c r="H42" s="56"/>
    </row>
    <row r="43" spans="1:9" x14ac:dyDescent="0.25">
      <c r="A43" s="52"/>
      <c r="B43" s="52"/>
      <c r="C43" s="52"/>
      <c r="D43" s="52"/>
      <c r="E43" s="52"/>
      <c r="F43" s="52"/>
      <c r="G43" s="54"/>
    </row>
    <row r="44" spans="1:9" x14ac:dyDescent="0.25">
      <c r="A44" s="52"/>
      <c r="B44" s="52"/>
      <c r="C44" s="52"/>
      <c r="D44" s="52"/>
      <c r="E44" s="52"/>
      <c r="F44" s="52"/>
      <c r="G44" s="54"/>
    </row>
    <row r="45" spans="1:9" x14ac:dyDescent="0.25">
      <c r="A45" s="51" t="s">
        <v>184</v>
      </c>
      <c r="B45" s="52"/>
      <c r="C45" s="52"/>
      <c r="D45" s="52"/>
      <c r="E45" s="52"/>
      <c r="F45" s="52"/>
      <c r="G45" s="52"/>
    </row>
    <row r="46" spans="1:9" x14ac:dyDescent="0.25">
      <c r="A46" s="52" t="s">
        <v>265</v>
      </c>
      <c r="B46" s="52"/>
      <c r="C46" s="52"/>
      <c r="D46" s="52"/>
      <c r="E46" s="52"/>
      <c r="F46" s="52"/>
      <c r="G46" s="52"/>
    </row>
    <row r="47" spans="1:9" x14ac:dyDescent="0.25">
      <c r="A47" s="51" t="s">
        <v>157</v>
      </c>
      <c r="B47" s="51"/>
      <c r="C47" s="51"/>
      <c r="D47" s="139">
        <v>2022</v>
      </c>
      <c r="E47" s="139">
        <v>2021</v>
      </c>
      <c r="F47" s="119"/>
      <c r="G47" s="52"/>
    </row>
    <row r="48" spans="1:9" x14ac:dyDescent="0.25">
      <c r="A48" s="52" t="s">
        <v>182</v>
      </c>
      <c r="B48" s="52"/>
      <c r="C48" s="52"/>
      <c r="D48" s="122">
        <v>174000</v>
      </c>
      <c r="E48" s="122">
        <v>174000</v>
      </c>
      <c r="F48" s="122"/>
      <c r="G48" s="52"/>
    </row>
    <row r="49" spans="1:7" x14ac:dyDescent="0.25">
      <c r="A49" s="52"/>
      <c r="B49" s="52"/>
      <c r="C49" s="52"/>
      <c r="D49" s="122"/>
      <c r="E49" s="122"/>
      <c r="F49" s="122"/>
      <c r="G49" s="52"/>
    </row>
    <row r="50" spans="1:7" ht="15.75" thickBot="1" x14ac:dyDescent="0.3">
      <c r="A50" s="52" t="s">
        <v>159</v>
      </c>
      <c r="B50" s="52"/>
      <c r="C50" s="52"/>
      <c r="D50" s="123">
        <f>SUM(D48:D49)</f>
        <v>174000</v>
      </c>
      <c r="E50" s="123">
        <f>SUM(E48:E49)</f>
        <v>174000</v>
      </c>
      <c r="F50" s="123"/>
      <c r="G50" s="52"/>
    </row>
    <row r="51" spans="1:7" ht="15.75" thickTop="1" x14ac:dyDescent="0.25">
      <c r="A51" s="52"/>
      <c r="B51" s="52"/>
      <c r="C51" s="52"/>
      <c r="D51" s="52"/>
      <c r="E51" s="52"/>
      <c r="F51" s="52"/>
      <c r="G51" s="52"/>
    </row>
    <row r="52" spans="1:7" x14ac:dyDescent="0.25">
      <c r="A52" s="51" t="s">
        <v>185</v>
      </c>
      <c r="B52" s="52"/>
      <c r="C52" s="52"/>
      <c r="D52" s="52"/>
      <c r="E52" s="52"/>
      <c r="F52" s="52"/>
      <c r="G52" s="52"/>
    </row>
    <row r="53" spans="1:7" x14ac:dyDescent="0.25">
      <c r="A53" s="52" t="s">
        <v>266</v>
      </c>
      <c r="B53" s="52"/>
      <c r="C53" s="52"/>
      <c r="D53" s="52"/>
      <c r="E53" s="52"/>
      <c r="F53" s="52"/>
      <c r="G53" s="52"/>
    </row>
    <row r="54" spans="1:7" x14ac:dyDescent="0.25">
      <c r="A54" s="51" t="s">
        <v>157</v>
      </c>
      <c r="B54" s="51"/>
      <c r="C54" s="51"/>
      <c r="D54" s="119">
        <v>2022</v>
      </c>
      <c r="E54" s="139">
        <v>2021</v>
      </c>
      <c r="F54" s="119"/>
      <c r="G54" s="52"/>
    </row>
    <row r="55" spans="1:7" x14ac:dyDescent="0.25">
      <c r="A55" s="52" t="s">
        <v>186</v>
      </c>
      <c r="B55" s="52"/>
      <c r="C55" s="52"/>
      <c r="D55" s="122">
        <v>1097740</v>
      </c>
      <c r="E55" s="122">
        <v>147937.99</v>
      </c>
      <c r="F55" s="122"/>
      <c r="G55" s="52"/>
    </row>
    <row r="56" spans="1:7" x14ac:dyDescent="0.25">
      <c r="A56" s="52" t="s">
        <v>187</v>
      </c>
      <c r="B56" s="52"/>
      <c r="C56" s="52"/>
      <c r="E56" s="122">
        <v>0</v>
      </c>
      <c r="F56" s="122"/>
      <c r="G56" s="52"/>
    </row>
    <row r="57" spans="1:7" ht="15.75" thickBot="1" x14ac:dyDescent="0.3">
      <c r="A57" s="52" t="s">
        <v>158</v>
      </c>
      <c r="B57" s="52"/>
      <c r="C57" s="52"/>
      <c r="D57" s="123">
        <f ca="1">SUM(D55:D62)</f>
        <v>2299884</v>
      </c>
      <c r="E57" s="123">
        <f>SUM(E55:E56)</f>
        <v>147937.99</v>
      </c>
      <c r="F57" s="123"/>
      <c r="G57" s="52"/>
    </row>
    <row r="58" spans="1:7" ht="15.75" thickTop="1" x14ac:dyDescent="0.25">
      <c r="A58" s="52"/>
      <c r="B58" s="52"/>
      <c r="C58" s="52"/>
      <c r="D58" s="52"/>
      <c r="E58" s="52"/>
      <c r="F58" s="52"/>
      <c r="G58" s="52"/>
    </row>
    <row r="59" spans="1:7" x14ac:dyDescent="0.25">
      <c r="A59" s="51" t="s">
        <v>189</v>
      </c>
      <c r="B59" s="52"/>
      <c r="C59" s="52"/>
      <c r="D59" s="52"/>
      <c r="E59" s="52"/>
      <c r="F59" s="52"/>
      <c r="G59" s="52"/>
    </row>
    <row r="60" spans="1:7" x14ac:dyDescent="0.25">
      <c r="A60" s="52" t="s">
        <v>261</v>
      </c>
      <c r="B60" s="52"/>
      <c r="C60" s="52"/>
      <c r="D60" s="52"/>
      <c r="E60" s="52"/>
      <c r="F60" s="52"/>
      <c r="G60" s="52"/>
    </row>
    <row r="61" spans="1:7" x14ac:dyDescent="0.25">
      <c r="A61" s="51" t="s">
        <v>157</v>
      </c>
      <c r="B61" s="51"/>
      <c r="C61" s="51"/>
      <c r="D61" s="139">
        <v>2022</v>
      </c>
      <c r="E61" s="139">
        <v>2021</v>
      </c>
      <c r="F61" s="119"/>
      <c r="G61" s="52"/>
    </row>
    <row r="62" spans="1:7" x14ac:dyDescent="0.25">
      <c r="A62" s="52" t="s">
        <v>188</v>
      </c>
      <c r="B62" s="52"/>
      <c r="C62" s="52"/>
      <c r="D62" s="122">
        <v>51191</v>
      </c>
      <c r="E62" s="122">
        <v>636</v>
      </c>
      <c r="F62" s="122"/>
      <c r="G62" s="52"/>
    </row>
    <row r="63" spans="1:7" x14ac:dyDescent="0.25">
      <c r="A63" s="52"/>
      <c r="B63" s="52"/>
      <c r="C63" s="52"/>
      <c r="D63" s="122">
        <v>0</v>
      </c>
      <c r="E63" s="122">
        <v>0</v>
      </c>
      <c r="F63" s="122"/>
      <c r="G63" s="52"/>
    </row>
    <row r="64" spans="1:7" ht="15.75" thickBot="1" x14ac:dyDescent="0.3">
      <c r="A64" s="52" t="s">
        <v>158</v>
      </c>
      <c r="B64" s="52"/>
      <c r="C64" s="52"/>
      <c r="D64" s="123">
        <f>SUM(D62:D63)</f>
        <v>51191</v>
      </c>
      <c r="E64" s="123">
        <f>SUM(E62:E63)</f>
        <v>636</v>
      </c>
      <c r="F64" s="123">
        <f>SUM(F62:F63)</f>
        <v>0</v>
      </c>
      <c r="G64" s="52"/>
    </row>
    <row r="65" spans="1:7" ht="15.75" thickTop="1" x14ac:dyDescent="0.25">
      <c r="A65" s="52"/>
      <c r="B65" s="52"/>
      <c r="C65" s="52"/>
      <c r="D65" s="52"/>
      <c r="E65" s="52"/>
      <c r="F65" s="52"/>
      <c r="G65" s="52"/>
    </row>
    <row r="66" spans="1:7" x14ac:dyDescent="0.25">
      <c r="A66" s="52"/>
      <c r="B66" s="52"/>
      <c r="C66" s="52"/>
      <c r="D66" s="52"/>
      <c r="E66" s="52"/>
      <c r="F66" s="52"/>
      <c r="G66" s="52"/>
    </row>
    <row r="67" spans="1:7" x14ac:dyDescent="0.25">
      <c r="A67" s="51" t="s">
        <v>195</v>
      </c>
      <c r="B67" s="52"/>
      <c r="C67" s="52"/>
      <c r="D67" s="52"/>
      <c r="E67" s="52"/>
      <c r="F67" s="52"/>
      <c r="G67" s="52"/>
    </row>
    <row r="68" spans="1:7" x14ac:dyDescent="0.25">
      <c r="A68" s="51" t="s">
        <v>17</v>
      </c>
      <c r="B68" s="52"/>
      <c r="C68" s="52"/>
      <c r="D68" s="52"/>
      <c r="E68" s="52"/>
      <c r="F68" s="52"/>
      <c r="G68" s="52"/>
    </row>
    <row r="69" spans="1:7" x14ac:dyDescent="0.25">
      <c r="A69" s="52" t="s">
        <v>260</v>
      </c>
      <c r="B69" s="52"/>
      <c r="C69" s="52"/>
      <c r="D69" s="52"/>
      <c r="E69" s="52"/>
      <c r="F69" s="52"/>
      <c r="G69" s="52"/>
    </row>
    <row r="70" spans="1:7" x14ac:dyDescent="0.25">
      <c r="A70" s="51" t="s">
        <v>157</v>
      </c>
      <c r="B70" s="51"/>
      <c r="C70" s="51"/>
      <c r="D70" s="139">
        <v>2022</v>
      </c>
      <c r="E70" s="119">
        <v>2021</v>
      </c>
      <c r="F70" s="119"/>
      <c r="G70" s="52"/>
    </row>
    <row r="71" spans="1:7" x14ac:dyDescent="0.25">
      <c r="A71" s="52" t="s">
        <v>190</v>
      </c>
      <c r="B71" s="52"/>
      <c r="C71" s="52"/>
      <c r="D71" s="122">
        <v>5707203</v>
      </c>
      <c r="E71" s="122">
        <v>5707203</v>
      </c>
      <c r="F71" s="122"/>
      <c r="G71" s="52"/>
    </row>
    <row r="72" spans="1:7" x14ac:dyDescent="0.25">
      <c r="A72" s="52" t="s">
        <v>18</v>
      </c>
      <c r="B72" s="52"/>
      <c r="C72" s="52"/>
      <c r="D72" s="122"/>
      <c r="E72" s="122">
        <v>0</v>
      </c>
      <c r="F72" s="122"/>
      <c r="G72" s="52"/>
    </row>
    <row r="73" spans="1:7" x14ac:dyDescent="0.25">
      <c r="A73" s="52" t="s">
        <v>191</v>
      </c>
      <c r="B73" s="52"/>
      <c r="C73" s="52"/>
      <c r="D73" s="122">
        <v>-1021179.53</v>
      </c>
      <c r="E73" s="122">
        <v>-51812</v>
      </c>
      <c r="F73" s="122"/>
      <c r="G73" s="52"/>
    </row>
    <row r="74" spans="1:7" ht="15.75" x14ac:dyDescent="0.25">
      <c r="A74" s="52" t="s">
        <v>114</v>
      </c>
      <c r="B74" s="52"/>
      <c r="C74" s="52"/>
      <c r="D74" s="98">
        <f>SUM(F73:F74)</f>
        <v>0</v>
      </c>
      <c r="E74" s="122"/>
      <c r="F74" s="122"/>
      <c r="G74" s="52"/>
    </row>
    <row r="75" spans="1:7" x14ac:dyDescent="0.25">
      <c r="A75" s="52" t="s">
        <v>192</v>
      </c>
      <c r="B75" s="52"/>
      <c r="C75" s="52"/>
      <c r="D75" s="122"/>
      <c r="E75" s="122"/>
      <c r="F75" s="122"/>
      <c r="G75" s="52"/>
    </row>
    <row r="76" spans="1:7" ht="15.75" thickBot="1" x14ac:dyDescent="0.3">
      <c r="A76" s="52" t="s">
        <v>158</v>
      </c>
      <c r="B76" s="52"/>
      <c r="C76" s="52"/>
      <c r="D76" s="123">
        <f>SUM(D71:D75)</f>
        <v>4686023.47</v>
      </c>
      <c r="E76" s="123">
        <f>SUM(E71:E75)</f>
        <v>5655391</v>
      </c>
      <c r="F76" s="123">
        <f>SUM(F71:F75)</f>
        <v>0</v>
      </c>
      <c r="G76" s="52"/>
    </row>
    <row r="77" spans="1:7" ht="15.75" thickTop="1" x14ac:dyDescent="0.25">
      <c r="A77" s="52"/>
      <c r="B77" s="52"/>
      <c r="C77" s="52"/>
      <c r="D77" s="52"/>
      <c r="E77" s="52"/>
      <c r="F77" s="52"/>
      <c r="G77" s="52"/>
    </row>
    <row r="78" spans="1:7" x14ac:dyDescent="0.25">
      <c r="A78" s="51" t="s">
        <v>34</v>
      </c>
      <c r="B78" s="52"/>
      <c r="C78" s="52"/>
      <c r="D78" s="52"/>
      <c r="E78" s="52"/>
      <c r="F78" s="52"/>
      <c r="G78" s="52"/>
    </row>
    <row r="79" spans="1:7" x14ac:dyDescent="0.25">
      <c r="A79" s="52"/>
      <c r="B79" s="52"/>
      <c r="C79" s="52"/>
      <c r="D79" s="52"/>
      <c r="E79" s="52"/>
      <c r="F79" s="52"/>
      <c r="G79" s="52"/>
    </row>
    <row r="80" spans="1:7" x14ac:dyDescent="0.25">
      <c r="A80" s="51" t="s">
        <v>196</v>
      </c>
      <c r="B80" s="52"/>
      <c r="C80" s="52"/>
      <c r="D80" s="52"/>
      <c r="E80" s="52"/>
      <c r="F80" s="52"/>
      <c r="G80" s="52"/>
    </row>
    <row r="81" spans="1:7" x14ac:dyDescent="0.25">
      <c r="A81" s="52" t="s">
        <v>259</v>
      </c>
      <c r="B81" s="52"/>
      <c r="C81" s="52"/>
      <c r="D81" s="52"/>
      <c r="E81" s="52"/>
      <c r="F81" s="52"/>
      <c r="G81" s="52"/>
    </row>
    <row r="82" spans="1:7" x14ac:dyDescent="0.25">
      <c r="A82" s="51" t="s">
        <v>157</v>
      </c>
      <c r="B82" s="51"/>
      <c r="C82" s="51"/>
      <c r="D82" s="139">
        <v>2022</v>
      </c>
      <c r="E82" s="119">
        <v>2021</v>
      </c>
      <c r="F82" s="146"/>
      <c r="G82" s="52"/>
    </row>
    <row r="83" spans="1:7" x14ac:dyDescent="0.25">
      <c r="A83" s="52" t="s">
        <v>193</v>
      </c>
      <c r="B83" s="52"/>
      <c r="C83" s="52"/>
      <c r="D83" s="153">
        <v>11538460</v>
      </c>
      <c r="E83" s="122">
        <v>10676443.5</v>
      </c>
      <c r="F83" s="122"/>
      <c r="G83" s="52"/>
    </row>
    <row r="84" spans="1:7" x14ac:dyDescent="0.25">
      <c r="A84" s="52" t="s">
        <v>194</v>
      </c>
      <c r="B84" s="52"/>
      <c r="C84" s="52"/>
      <c r="D84" s="122">
        <v>0</v>
      </c>
      <c r="E84" s="122">
        <v>0</v>
      </c>
      <c r="F84" s="122"/>
      <c r="G84" s="52"/>
    </row>
    <row r="85" spans="1:7" ht="15.75" thickBot="1" x14ac:dyDescent="0.3">
      <c r="A85" s="52" t="s">
        <v>160</v>
      </c>
      <c r="B85" s="52"/>
      <c r="C85" s="52"/>
      <c r="D85" s="123">
        <f>SUM(D83:D84)</f>
        <v>11538460</v>
      </c>
      <c r="E85" s="123">
        <f>SUM(E83:E84)</f>
        <v>10676443.5</v>
      </c>
      <c r="F85" s="147"/>
      <c r="G85" s="52"/>
    </row>
    <row r="86" spans="1:7" ht="15.75" thickTop="1" x14ac:dyDescent="0.25">
      <c r="A86" s="52" t="s">
        <v>161</v>
      </c>
      <c r="B86" s="52"/>
      <c r="C86" s="52"/>
      <c r="D86" s="52"/>
      <c r="E86" s="52"/>
      <c r="F86" s="148"/>
      <c r="G86" s="52"/>
    </row>
    <row r="87" spans="1:7" x14ac:dyDescent="0.25">
      <c r="A87" s="51" t="s">
        <v>197</v>
      </c>
      <c r="B87" s="52"/>
      <c r="C87" s="52"/>
      <c r="D87" s="52"/>
      <c r="E87" s="52"/>
      <c r="F87" s="52"/>
      <c r="G87" s="52"/>
    </row>
    <row r="88" spans="1:7" x14ac:dyDescent="0.25">
      <c r="A88" s="52" t="s">
        <v>258</v>
      </c>
      <c r="B88" s="52"/>
      <c r="C88" s="52"/>
      <c r="D88" s="52"/>
      <c r="E88" s="52"/>
      <c r="F88" s="52"/>
      <c r="G88" s="52"/>
    </row>
    <row r="89" spans="1:7" x14ac:dyDescent="0.25">
      <c r="A89" s="51" t="s">
        <v>157</v>
      </c>
      <c r="B89" s="51"/>
      <c r="C89" s="51"/>
      <c r="D89" s="139">
        <v>2022</v>
      </c>
      <c r="E89" s="119">
        <v>2021</v>
      </c>
      <c r="F89" s="119"/>
      <c r="G89" s="52"/>
    </row>
    <row r="90" spans="1:7" ht="30" customHeight="1" x14ac:dyDescent="0.25">
      <c r="A90" s="52" t="s">
        <v>199</v>
      </c>
      <c r="B90" s="52"/>
      <c r="C90" s="131"/>
      <c r="D90" s="157">
        <v>7587000</v>
      </c>
      <c r="E90" s="122">
        <v>3844350</v>
      </c>
      <c r="F90" s="122"/>
      <c r="G90" s="52"/>
    </row>
    <row r="91" spans="1:7" x14ac:dyDescent="0.25">
      <c r="A91" s="190" t="s">
        <v>198</v>
      </c>
      <c r="B91" s="190"/>
      <c r="C91" s="131"/>
      <c r="D91" s="152">
        <v>1158514.04</v>
      </c>
      <c r="E91" s="122">
        <v>272564.53000000003</v>
      </c>
      <c r="F91" s="122"/>
      <c r="G91" s="52"/>
    </row>
    <row r="92" spans="1:7" x14ac:dyDescent="0.25">
      <c r="A92" s="52" t="s">
        <v>200</v>
      </c>
      <c r="B92" s="52"/>
      <c r="C92" s="131"/>
      <c r="D92" s="157">
        <v>58092</v>
      </c>
      <c r="E92" s="122">
        <v>22358</v>
      </c>
      <c r="F92" s="122"/>
      <c r="G92" s="52"/>
    </row>
    <row r="93" spans="1:7" x14ac:dyDescent="0.25">
      <c r="A93" s="52" t="s">
        <v>201</v>
      </c>
      <c r="B93" s="52"/>
      <c r="C93" s="131"/>
      <c r="D93" s="157">
        <v>610800</v>
      </c>
      <c r="E93" s="122">
        <v>346000</v>
      </c>
      <c r="F93" s="122"/>
      <c r="G93" s="52"/>
    </row>
    <row r="94" spans="1:7" x14ac:dyDescent="0.25">
      <c r="A94" s="52" t="s">
        <v>254</v>
      </c>
      <c r="B94" s="52"/>
      <c r="C94" s="131"/>
      <c r="D94" s="157">
        <v>69220.12</v>
      </c>
      <c r="E94" s="122">
        <v>0</v>
      </c>
      <c r="F94" s="122"/>
      <c r="G94" s="52"/>
    </row>
    <row r="95" spans="1:7" x14ac:dyDescent="0.25">
      <c r="A95" s="52" t="s">
        <v>202</v>
      </c>
      <c r="B95" s="52"/>
      <c r="C95" s="131"/>
      <c r="D95" s="122" t="s">
        <v>226</v>
      </c>
      <c r="E95" s="122"/>
      <c r="F95" s="122"/>
      <c r="G95" s="52"/>
    </row>
    <row r="96" spans="1:7" x14ac:dyDescent="0.25">
      <c r="A96" s="52" t="s">
        <v>203</v>
      </c>
      <c r="B96" s="52"/>
      <c r="C96" s="131"/>
      <c r="D96" s="122">
        <v>0</v>
      </c>
      <c r="E96" s="122"/>
      <c r="F96" s="122"/>
      <c r="G96" s="52"/>
    </row>
    <row r="97" spans="1:7" ht="15.75" thickBot="1" x14ac:dyDescent="0.3">
      <c r="A97" s="52"/>
      <c r="B97" s="52"/>
      <c r="C97" s="131"/>
      <c r="D97" s="123">
        <f>SUM(D90:D96)</f>
        <v>9483626.1599999983</v>
      </c>
      <c r="E97" s="123">
        <f>SUM(E90:E96)</f>
        <v>4485272.53</v>
      </c>
      <c r="F97" s="123"/>
      <c r="G97" s="52"/>
    </row>
    <row r="98" spans="1:7" ht="15.75" thickTop="1" x14ac:dyDescent="0.25">
      <c r="A98" s="52"/>
      <c r="B98" s="52"/>
      <c r="C98" s="52"/>
      <c r="D98" s="130"/>
      <c r="E98" s="130"/>
      <c r="F98" s="52"/>
      <c r="G98" s="52"/>
    </row>
    <row r="99" spans="1:7" x14ac:dyDescent="0.25">
      <c r="A99" s="52"/>
      <c r="B99" s="52"/>
      <c r="C99" s="52"/>
      <c r="D99" s="130"/>
      <c r="E99" s="130"/>
      <c r="F99" s="52"/>
      <c r="G99" s="52"/>
    </row>
    <row r="100" spans="1:7" x14ac:dyDescent="0.25">
      <c r="A100" s="51" t="s">
        <v>222</v>
      </c>
      <c r="B100" s="52"/>
      <c r="C100" s="52"/>
      <c r="D100" s="52"/>
      <c r="E100" s="52"/>
      <c r="F100" s="52"/>
      <c r="G100" s="52"/>
    </row>
    <row r="101" spans="1:7" x14ac:dyDescent="0.25">
      <c r="A101" s="52" t="s">
        <v>257</v>
      </c>
      <c r="B101" s="52"/>
      <c r="C101" s="52"/>
      <c r="D101" s="52"/>
      <c r="E101" s="52"/>
      <c r="F101" s="52"/>
      <c r="G101" s="52"/>
    </row>
    <row r="102" spans="1:7" x14ac:dyDescent="0.25">
      <c r="A102" s="51" t="s">
        <v>157</v>
      </c>
      <c r="B102" s="51"/>
      <c r="C102" s="51"/>
      <c r="D102" s="139">
        <v>2022</v>
      </c>
      <c r="E102" s="119">
        <v>2021</v>
      </c>
      <c r="F102" s="119"/>
      <c r="G102" s="54"/>
    </row>
    <row r="103" spans="1:7" x14ac:dyDescent="0.25">
      <c r="A103" s="52" t="s">
        <v>204</v>
      </c>
      <c r="B103" s="52"/>
      <c r="C103" s="52"/>
      <c r="D103" s="152">
        <v>229424.2</v>
      </c>
      <c r="E103" s="133">
        <v>162083.94</v>
      </c>
      <c r="F103" s="133"/>
      <c r="G103" s="54"/>
    </row>
    <row r="104" spans="1:7" x14ac:dyDescent="0.25">
      <c r="A104" s="52" t="s">
        <v>205</v>
      </c>
      <c r="B104" s="52"/>
      <c r="C104" s="52"/>
      <c r="D104" s="152">
        <v>100000</v>
      </c>
      <c r="E104" s="133">
        <v>75543.600000000006</v>
      </c>
      <c r="F104" s="133"/>
      <c r="G104" s="54"/>
    </row>
    <row r="105" spans="1:7" x14ac:dyDescent="0.25">
      <c r="A105" s="52" t="s">
        <v>206</v>
      </c>
      <c r="B105" s="52"/>
      <c r="C105" s="52"/>
      <c r="D105">
        <v>0</v>
      </c>
      <c r="E105" s="133">
        <f>10030+7175</f>
        <v>17205</v>
      </c>
      <c r="F105" s="133"/>
      <c r="G105" s="54"/>
    </row>
    <row r="106" spans="1:7" ht="20.25" customHeight="1" x14ac:dyDescent="0.25">
      <c r="A106" s="52" t="s">
        <v>207</v>
      </c>
      <c r="B106" s="52"/>
      <c r="C106" s="52"/>
      <c r="D106">
        <v>0</v>
      </c>
      <c r="E106" s="133">
        <v>12195</v>
      </c>
      <c r="F106" s="133"/>
      <c r="G106" s="54"/>
    </row>
    <row r="107" spans="1:7" ht="30.75" customHeight="1" x14ac:dyDescent="0.25">
      <c r="A107" s="52" t="s">
        <v>208</v>
      </c>
      <c r="B107" s="52"/>
      <c r="C107" s="52"/>
      <c r="D107" s="133">
        <v>1062</v>
      </c>
      <c r="E107" s="133"/>
      <c r="F107" s="133"/>
      <c r="G107" s="54"/>
    </row>
    <row r="108" spans="1:7" ht="39" customHeight="1" x14ac:dyDescent="0.25">
      <c r="A108" s="190" t="s">
        <v>209</v>
      </c>
      <c r="B108" s="190"/>
      <c r="C108" s="190"/>
      <c r="E108" s="133">
        <v>18000</v>
      </c>
      <c r="F108" s="133"/>
      <c r="G108" s="54"/>
    </row>
    <row r="109" spans="1:7" ht="37.5" customHeight="1" x14ac:dyDescent="0.25">
      <c r="A109" s="190" t="s">
        <v>210</v>
      </c>
      <c r="B109" s="190"/>
      <c r="C109" s="190"/>
      <c r="D109" s="157">
        <v>332000</v>
      </c>
      <c r="E109" s="133">
        <v>162000</v>
      </c>
      <c r="F109" s="133"/>
      <c r="G109" s="54"/>
    </row>
    <row r="110" spans="1:7" ht="57.75" customHeight="1" x14ac:dyDescent="0.25">
      <c r="A110" s="190" t="s">
        <v>212</v>
      </c>
      <c r="B110" s="190"/>
      <c r="C110" s="190"/>
      <c r="D110" s="133"/>
      <c r="E110" s="133"/>
      <c r="F110" s="133"/>
      <c r="G110" s="147"/>
    </row>
    <row r="111" spans="1:7" ht="23.25" customHeight="1" x14ac:dyDescent="0.25">
      <c r="A111" s="190" t="s">
        <v>213</v>
      </c>
      <c r="B111" s="191"/>
      <c r="C111" s="191"/>
      <c r="D111" s="133">
        <v>13553.13</v>
      </c>
      <c r="E111" s="133">
        <v>0</v>
      </c>
      <c r="F111" s="133"/>
      <c r="G111" s="54"/>
    </row>
    <row r="112" spans="1:7" x14ac:dyDescent="0.25">
      <c r="A112" s="52" t="s">
        <v>211</v>
      </c>
      <c r="B112" s="52"/>
      <c r="C112" s="52"/>
      <c r="D112" s="157">
        <v>237387</v>
      </c>
      <c r="E112" s="133">
        <v>80145.87</v>
      </c>
      <c r="F112" s="133"/>
      <c r="G112" s="52"/>
    </row>
    <row r="113" spans="1:9" ht="15.75" thickBot="1" x14ac:dyDescent="0.3">
      <c r="A113" s="52"/>
      <c r="B113" s="52"/>
      <c r="C113" s="52"/>
      <c r="D113" s="134">
        <f>SUM(D103:D112)</f>
        <v>913426.33</v>
      </c>
      <c r="E113" s="134">
        <f>SUM(E103:E112)</f>
        <v>527173.41</v>
      </c>
      <c r="F113" s="134"/>
      <c r="G113" s="52"/>
    </row>
    <row r="114" spans="1:9" ht="15.75" thickTop="1" x14ac:dyDescent="0.25">
      <c r="A114" s="52"/>
      <c r="B114" s="52"/>
      <c r="C114" s="52"/>
      <c r="E114" s="133"/>
      <c r="F114" s="52"/>
      <c r="G114" s="52"/>
    </row>
    <row r="115" spans="1:9" x14ac:dyDescent="0.25">
      <c r="A115" s="52"/>
      <c r="B115" s="52"/>
      <c r="C115" s="52"/>
      <c r="D115" s="135"/>
      <c r="E115" s="135"/>
      <c r="F115" s="52"/>
      <c r="G115" s="52"/>
    </row>
    <row r="116" spans="1:9" x14ac:dyDescent="0.25">
      <c r="A116" s="51" t="s">
        <v>223</v>
      </c>
      <c r="B116" s="52"/>
      <c r="C116" s="52"/>
      <c r="D116" s="55"/>
      <c r="E116" s="55"/>
      <c r="F116" s="52"/>
      <c r="G116" s="52"/>
    </row>
    <row r="117" spans="1:9" x14ac:dyDescent="0.25">
      <c r="A117" s="52" t="s">
        <v>256</v>
      </c>
      <c r="B117" s="52"/>
      <c r="C117" s="52"/>
      <c r="D117" s="55"/>
      <c r="E117" s="55"/>
      <c r="F117" s="52"/>
      <c r="G117" s="52"/>
    </row>
    <row r="118" spans="1:9" x14ac:dyDescent="0.25">
      <c r="A118" s="51" t="s">
        <v>227</v>
      </c>
      <c r="B118" s="51"/>
      <c r="C118" s="51"/>
      <c r="D118" s="119">
        <v>2022</v>
      </c>
      <c r="E118" s="119">
        <v>2021</v>
      </c>
      <c r="F118" s="119"/>
      <c r="G118" s="52"/>
    </row>
    <row r="119" spans="1:9" x14ac:dyDescent="0.25">
      <c r="A119" s="52" t="s">
        <v>146</v>
      </c>
      <c r="B119" s="52"/>
      <c r="C119" s="52">
        <v>1</v>
      </c>
      <c r="D119" s="133">
        <v>0</v>
      </c>
      <c r="E119" s="133">
        <v>0</v>
      </c>
      <c r="F119" s="133"/>
      <c r="G119" s="52"/>
    </row>
    <row r="120" spans="1:9" x14ac:dyDescent="0.25">
      <c r="A120" s="52" t="s">
        <v>214</v>
      </c>
      <c r="B120" s="52"/>
      <c r="C120" s="52">
        <v>1</v>
      </c>
      <c r="D120" s="133">
        <v>0</v>
      </c>
      <c r="E120" s="133">
        <v>0</v>
      </c>
      <c r="F120" s="133"/>
      <c r="G120" s="54"/>
      <c r="H120" s="132"/>
      <c r="I120" s="132"/>
    </row>
    <row r="121" spans="1:9" x14ac:dyDescent="0.25">
      <c r="A121" s="52" t="s">
        <v>215</v>
      </c>
      <c r="B121" s="52"/>
      <c r="C121" s="52">
        <v>1</v>
      </c>
      <c r="D121" s="133">
        <v>0</v>
      </c>
      <c r="E121" s="133">
        <v>0</v>
      </c>
      <c r="F121" s="133"/>
      <c r="G121" s="54"/>
    </row>
    <row r="122" spans="1:9" x14ac:dyDescent="0.25">
      <c r="A122" s="52" t="s">
        <v>216</v>
      </c>
      <c r="B122" s="52"/>
      <c r="C122" s="52"/>
      <c r="E122" s="133">
        <v>42115.9</v>
      </c>
      <c r="F122" s="133"/>
      <c r="G122" s="54"/>
    </row>
    <row r="123" spans="1:9" x14ac:dyDescent="0.25">
      <c r="A123" s="52" t="s">
        <v>217</v>
      </c>
      <c r="B123" s="52"/>
      <c r="C123" s="52"/>
      <c r="D123" s="152">
        <v>107653.5</v>
      </c>
      <c r="E123" s="133">
        <f>36020.68+226364.51+5310+14699.99+0.7</f>
        <v>282395.88</v>
      </c>
      <c r="F123" s="133"/>
      <c r="G123" s="54"/>
    </row>
    <row r="124" spans="1:9" x14ac:dyDescent="0.25">
      <c r="A124" s="52" t="s">
        <v>218</v>
      </c>
      <c r="B124" s="52"/>
      <c r="C124" s="52"/>
      <c r="E124" s="133">
        <v>14986</v>
      </c>
      <c r="F124" s="133"/>
      <c r="G124" s="52"/>
    </row>
    <row r="125" spans="1:9" ht="15.75" thickBot="1" x14ac:dyDescent="0.3">
      <c r="A125" s="52"/>
      <c r="B125" s="52"/>
      <c r="C125" s="52"/>
      <c r="D125" s="136">
        <f>SUM(D119:D124)</f>
        <v>107653.5</v>
      </c>
      <c r="E125" s="136">
        <f>SUM(E119:E124)</f>
        <v>339497.78</v>
      </c>
      <c r="F125" s="136"/>
      <c r="G125" s="52"/>
    </row>
    <row r="126" spans="1:9" ht="15.75" thickTop="1" x14ac:dyDescent="0.25">
      <c r="A126" s="51"/>
      <c r="B126" s="51"/>
      <c r="C126" s="52"/>
      <c r="D126" s="149"/>
      <c r="E126" s="149"/>
      <c r="F126" s="149"/>
      <c r="G126" s="52"/>
    </row>
    <row r="127" spans="1:9" x14ac:dyDescent="0.25">
      <c r="A127" s="51"/>
      <c r="B127" s="51"/>
      <c r="C127" s="52"/>
      <c r="D127" s="149"/>
      <c r="E127" s="149"/>
      <c r="F127" s="149"/>
      <c r="G127" s="52"/>
    </row>
    <row r="128" spans="1:9" x14ac:dyDescent="0.25">
      <c r="A128" s="52" t="s">
        <v>219</v>
      </c>
      <c r="B128" s="52"/>
      <c r="C128" s="52"/>
      <c r="D128" s="52"/>
      <c r="E128" s="54"/>
      <c r="F128" s="52"/>
      <c r="G128" s="52"/>
    </row>
    <row r="129" spans="1:7" x14ac:dyDescent="0.25">
      <c r="A129" s="52" t="s">
        <v>220</v>
      </c>
      <c r="B129" s="52"/>
      <c r="C129" s="52"/>
      <c r="D129" s="52"/>
      <c r="E129" s="54"/>
      <c r="F129" s="52"/>
      <c r="G129" s="52"/>
    </row>
    <row r="130" spans="1:7" x14ac:dyDescent="0.25">
      <c r="A130" s="52" t="s">
        <v>221</v>
      </c>
      <c r="B130" s="52"/>
      <c r="C130" s="52"/>
      <c r="D130" s="52"/>
      <c r="E130" s="52"/>
      <c r="F130" s="52"/>
      <c r="G130" s="52"/>
    </row>
    <row r="131" spans="1:7" x14ac:dyDescent="0.25">
      <c r="A131" s="52"/>
      <c r="B131" s="52"/>
      <c r="C131" s="52"/>
      <c r="D131" s="52"/>
      <c r="E131" s="52"/>
      <c r="F131" s="52"/>
      <c r="G131" s="52"/>
    </row>
    <row r="132" spans="1:7" x14ac:dyDescent="0.25">
      <c r="A132" s="51" t="s">
        <v>224</v>
      </c>
      <c r="B132" s="52"/>
      <c r="C132" s="52"/>
      <c r="D132" s="52"/>
      <c r="E132" s="52"/>
      <c r="F132" s="52"/>
      <c r="G132" s="52"/>
    </row>
    <row r="133" spans="1:7" x14ac:dyDescent="0.25">
      <c r="A133" s="52" t="s">
        <v>255</v>
      </c>
      <c r="B133" s="52"/>
      <c r="C133" s="52"/>
      <c r="D133" s="52"/>
      <c r="E133" s="52"/>
      <c r="F133" s="52"/>
      <c r="G133" s="52"/>
    </row>
    <row r="134" spans="1:7" x14ac:dyDescent="0.25">
      <c r="A134" s="51" t="s">
        <v>157</v>
      </c>
      <c r="B134" s="51"/>
      <c r="C134" s="51"/>
      <c r="D134" s="139">
        <v>2022</v>
      </c>
      <c r="E134" s="119">
        <v>2021</v>
      </c>
      <c r="F134" s="119"/>
      <c r="G134" s="52"/>
    </row>
    <row r="135" spans="1:7" x14ac:dyDescent="0.25">
      <c r="A135" s="52" t="s">
        <v>225</v>
      </c>
      <c r="B135" s="52"/>
      <c r="C135" s="52"/>
      <c r="D135" s="122">
        <v>1650803.71</v>
      </c>
      <c r="E135" s="155">
        <v>0</v>
      </c>
      <c r="F135" s="122"/>
      <c r="G135" s="52"/>
    </row>
    <row r="136" spans="1:7" x14ac:dyDescent="0.25">
      <c r="A136" s="52"/>
      <c r="B136" s="52"/>
      <c r="C136" s="52"/>
      <c r="D136" s="122">
        <v>0</v>
      </c>
      <c r="E136" s="156">
        <v>0</v>
      </c>
      <c r="F136" s="122"/>
      <c r="G136" s="52"/>
    </row>
    <row r="137" spans="1:7" ht="15.75" thickBot="1" x14ac:dyDescent="0.3">
      <c r="A137" s="52" t="s">
        <v>159</v>
      </c>
      <c r="B137" s="52"/>
      <c r="C137" s="52"/>
      <c r="D137" s="123">
        <f>SUM(D135:D136)</f>
        <v>1650803.71</v>
      </c>
      <c r="E137" s="123">
        <v>0</v>
      </c>
      <c r="F137" s="123"/>
      <c r="G137" s="52"/>
    </row>
    <row r="138" spans="1:7" ht="15.75" thickTop="1" x14ac:dyDescent="0.25">
      <c r="A138" s="52"/>
      <c r="B138" s="52"/>
      <c r="C138" s="52"/>
      <c r="D138" s="52"/>
      <c r="E138" s="52"/>
      <c r="F138" s="52"/>
    </row>
  </sheetData>
  <mergeCells count="6">
    <mergeCell ref="A111:C111"/>
    <mergeCell ref="A29:G29"/>
    <mergeCell ref="A91:B91"/>
    <mergeCell ref="A108:C108"/>
    <mergeCell ref="A109:C109"/>
    <mergeCell ref="A110:C110"/>
  </mergeCells>
  <pageMargins left="0.39370078740157483" right="0.39370078740157483" top="0.59055118110236227" bottom="0.59055118110236227" header="0.31496062992125984" footer="0.31496062992125984"/>
  <pageSetup scale="74" orientation="portrait" horizontalDpi="1200" verticalDpi="1200" r:id="rId1"/>
  <rowBreaks count="2" manualBreakCount="2">
    <brk id="58" max="8" man="1"/>
    <brk id="11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Estado de Situación</vt:lpstr>
      <vt:lpstr>-Est. de Rendimiento Fin</vt:lpstr>
      <vt:lpstr>-Cambio del Patrimonio</vt:lpstr>
      <vt:lpstr>-Flujo de Efectivo</vt:lpstr>
      <vt:lpstr>-Estado Comparativo</vt:lpstr>
      <vt:lpstr>NOTAS 7 AL 19</vt:lpstr>
      <vt:lpstr>'-Cambio del Patrimonio'!Área_de_impresión</vt:lpstr>
      <vt:lpstr>'-Est. de Rendimiento Fin'!Área_de_impresión</vt:lpstr>
      <vt:lpstr>'-Estado Comparativo'!Área_de_impresión</vt:lpstr>
      <vt:lpstr>'Estado de Situación'!Área_de_impresión</vt:lpstr>
      <vt:lpstr>'-Flujo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Contabilidad</cp:lastModifiedBy>
  <cp:lastPrinted>2022-07-15T21:41:01Z</cp:lastPrinted>
  <dcterms:created xsi:type="dcterms:W3CDTF">2018-07-13T15:52:30Z</dcterms:created>
  <dcterms:modified xsi:type="dcterms:W3CDTF">2022-07-22T13:47:13Z</dcterms:modified>
</cp:coreProperties>
</file>