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1" r:id="rId1"/>
  </sheets>
  <definedNames>
    <definedName name="_xlnm._FilterDatabase" localSheetId="0" hidden="1">'Diciembre, 2024'!#REF!</definedName>
    <definedName name="_xlnm.Print_Area" localSheetId="0">'Diciembre, 2024'!$B$2:$R$53</definedName>
    <definedName name="DATOS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O35" i="1" l="1"/>
  <c r="Q35" i="1"/>
  <c r="R35" i="1" s="1"/>
  <c r="N27" i="1"/>
  <c r="M27" i="1"/>
  <c r="L27" i="1"/>
  <c r="K27" i="1"/>
  <c r="O27" i="1" s="1"/>
  <c r="J27" i="1"/>
  <c r="Q27" i="1" l="1"/>
  <c r="R27" i="1" s="1"/>
  <c r="N32" i="1"/>
  <c r="M32" i="1"/>
  <c r="L32" i="1"/>
  <c r="K32" i="1"/>
  <c r="J32" i="1"/>
  <c r="O32" i="1" s="1"/>
  <c r="Q32" i="1" l="1"/>
  <c r="R32" i="1" s="1"/>
  <c r="H46" i="1"/>
  <c r="I46" i="1"/>
  <c r="P46" i="1"/>
  <c r="N25" i="1"/>
  <c r="M25" i="1"/>
  <c r="K25" i="1"/>
  <c r="J25" i="1"/>
  <c r="Q25" i="1" s="1"/>
  <c r="R25" i="1" s="1"/>
  <c r="O25" i="1" l="1"/>
  <c r="L20" i="1"/>
  <c r="L19" i="1"/>
  <c r="L45" i="1"/>
  <c r="L43" i="1"/>
  <c r="L42" i="1"/>
  <c r="L41" i="1"/>
  <c r="L39" i="1"/>
  <c r="L38" i="1"/>
  <c r="L36" i="1"/>
  <c r="L34" i="1"/>
  <c r="L33" i="1"/>
  <c r="L31" i="1"/>
  <c r="L30" i="1"/>
  <c r="L29" i="1"/>
  <c r="L28" i="1"/>
  <c r="N42" i="1" l="1"/>
  <c r="M42" i="1"/>
  <c r="K42" i="1"/>
  <c r="J42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2" i="1" l="1"/>
  <c r="Q42" i="1"/>
  <c r="R42" i="1" s="1"/>
  <c r="O19" i="1"/>
  <c r="O33" i="1"/>
  <c r="O34" i="1"/>
  <c r="Q34" i="1"/>
  <c r="R34" i="1" s="1"/>
  <c r="Q33" i="1"/>
  <c r="R33" i="1" s="1"/>
  <c r="Q19" i="1"/>
  <c r="R19" i="1" s="1"/>
  <c r="N45" i="1" l="1"/>
  <c r="M45" i="1"/>
  <c r="K45" i="1"/>
  <c r="J45" i="1"/>
  <c r="N29" i="1"/>
  <c r="M29" i="1"/>
  <c r="K29" i="1"/>
  <c r="J29" i="1"/>
  <c r="N43" i="1"/>
  <c r="M43" i="1"/>
  <c r="K43" i="1"/>
  <c r="J43" i="1"/>
  <c r="N41" i="1"/>
  <c r="M41" i="1"/>
  <c r="K41" i="1"/>
  <c r="J41" i="1"/>
  <c r="N39" i="1"/>
  <c r="N38" i="1"/>
  <c r="M39" i="1"/>
  <c r="M38" i="1"/>
  <c r="K39" i="1"/>
  <c r="K38" i="1"/>
  <c r="J39" i="1"/>
  <c r="J38" i="1"/>
  <c r="Q39" i="1" l="1"/>
  <c r="R39" i="1" s="1"/>
  <c r="Q45" i="1"/>
  <c r="R45" i="1" s="1"/>
  <c r="Q29" i="1"/>
  <c r="R29" i="1" s="1"/>
  <c r="O45" i="1"/>
  <c r="O38" i="1"/>
  <c r="Q43" i="1"/>
  <c r="R43" i="1" s="1"/>
  <c r="O29" i="1"/>
  <c r="O43" i="1"/>
  <c r="Q41" i="1"/>
  <c r="R41" i="1" s="1"/>
  <c r="O39" i="1"/>
  <c r="O41" i="1"/>
  <c r="Q38" i="1"/>
  <c r="R38" i="1" s="1"/>
  <c r="L18" i="1" l="1"/>
  <c r="L46" i="1" s="1"/>
  <c r="N31" i="1" l="1"/>
  <c r="M31" i="1"/>
  <c r="Q31" i="1" s="1"/>
  <c r="R31" i="1" s="1"/>
  <c r="K31" i="1"/>
  <c r="O31" i="1" l="1"/>
  <c r="N18" i="1" l="1"/>
  <c r="M18" i="1"/>
  <c r="K18" i="1"/>
  <c r="J18" i="1"/>
  <c r="K30" i="1"/>
  <c r="J30" i="1"/>
  <c r="Q18" i="1" l="1"/>
  <c r="O18" i="1"/>
  <c r="R18" i="1" l="1"/>
  <c r="N22" i="1"/>
  <c r="M22" i="1"/>
  <c r="K22" i="1"/>
  <c r="J22" i="1"/>
  <c r="Q22" i="1" l="1"/>
  <c r="R22" i="1" s="1"/>
  <c r="O22" i="1"/>
  <c r="N36" i="1" l="1"/>
  <c r="M36" i="1"/>
  <c r="K36" i="1"/>
  <c r="J36" i="1"/>
  <c r="N30" i="1"/>
  <c r="M30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6" i="1" s="1"/>
  <c r="M20" i="1"/>
  <c r="M46" i="1" s="1"/>
  <c r="K20" i="1"/>
  <c r="K46" i="1" s="1"/>
  <c r="J20" i="1"/>
  <c r="J46" i="1" s="1"/>
  <c r="Q36" i="1" l="1"/>
  <c r="R36" i="1" s="1"/>
  <c r="Q26" i="1"/>
  <c r="R26" i="1" s="1"/>
  <c r="Q23" i="1"/>
  <c r="R23" i="1" s="1"/>
  <c r="Q30" i="1"/>
  <c r="R30" i="1" s="1"/>
  <c r="Q20" i="1"/>
  <c r="Q28" i="1"/>
  <c r="R28" i="1" s="1"/>
  <c r="O36" i="1"/>
  <c r="O30" i="1"/>
  <c r="O28" i="1"/>
  <c r="O26" i="1"/>
  <c r="O23" i="1"/>
  <c r="O20" i="1"/>
  <c r="Q46" i="1" l="1"/>
  <c r="O46" i="1"/>
  <c r="R20" i="1"/>
  <c r="R46" i="1" s="1"/>
</calcChain>
</file>

<file path=xl/sharedStrings.xml><?xml version="1.0" encoding="utf-8"?>
<sst xmlns="http://schemas.openxmlformats.org/spreadsheetml/2006/main" count="149" uniqueCount="81">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</sst>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101</xdr:row>
      <xdr:rowOff>114300</xdr:rowOff>
    </xdr:from>
    <xdr:to>
      <xdr:col>10</xdr:col>
      <xdr:colOff>1208739</xdr:colOff>
      <xdr:row>140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96</xdr:row>
      <xdr:rowOff>66675</xdr:rowOff>
    </xdr:from>
    <xdr:to>
      <xdr:col>14</xdr:col>
      <xdr:colOff>1570651</xdr:colOff>
      <xdr:row>107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99</xdr:row>
      <xdr:rowOff>66675</xdr:rowOff>
    </xdr:from>
    <xdr:to>
      <xdr:col>10</xdr:col>
      <xdr:colOff>476250</xdr:colOff>
      <xdr:row>137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94</xdr:row>
      <xdr:rowOff>85725</xdr:rowOff>
    </xdr:from>
    <xdr:to>
      <xdr:col>18</xdr:col>
      <xdr:colOff>117236</xdr:colOff>
      <xdr:row>132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3"/>
  <sheetViews>
    <sheetView tabSelected="1" view="pageBreakPreview" topLeftCell="B1" zoomScale="25" zoomScaleNormal="100" zoomScaleSheetLayoutView="25" workbookViewId="0">
      <selection activeCell="J51" sqref="J5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80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1"/>
      <c r="F14" s="73" t="s">
        <v>1</v>
      </c>
      <c r="G14" s="72" t="s">
        <v>18</v>
      </c>
      <c r="H14" s="75" t="s">
        <v>69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8"/>
      <c r="Q14" s="25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3" t="s">
        <v>45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19" t="s">
        <v>46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2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0" t="s">
        <v>21</v>
      </c>
      <c r="Q16" s="70"/>
      <c r="R16" s="68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41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40</v>
      </c>
      <c r="D19" s="37" t="s">
        <v>43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42</v>
      </c>
      <c r="D20" s="37" t="s">
        <v>44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67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66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30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68</v>
      </c>
      <c r="D26" s="41" t="s">
        <v>71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30" si="21">H26*2.87%</f>
        <v>1722</v>
      </c>
      <c r="K26" s="38">
        <f t="shared" ref="K26:K30" si="22">H26*7.1%</f>
        <v>4260</v>
      </c>
      <c r="L26" s="38">
        <v>690</v>
      </c>
      <c r="M26" s="38">
        <f t="shared" ref="M26:M30" si="23">H26*3.04%</f>
        <v>1824</v>
      </c>
      <c r="N26" s="38">
        <f t="shared" si="17"/>
        <v>4254</v>
      </c>
      <c r="O26" s="38">
        <f t="shared" ref="O26:O30" si="24">J26+K26+L26+M26+N26</f>
        <v>12750</v>
      </c>
      <c r="P26" s="38">
        <v>25</v>
      </c>
      <c r="Q26" s="38">
        <f t="shared" ref="Q26:Q30" si="25">I26+J26+M26+P26</f>
        <v>7057.65</v>
      </c>
      <c r="R26" s="38">
        <f t="shared" ref="R26:R30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76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6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3" customHeight="1" x14ac:dyDescent="0.25">
      <c r="B29" s="43">
        <v>10</v>
      </c>
      <c r="C29" s="36" t="s">
        <v>35</v>
      </c>
      <c r="D29" s="37" t="s">
        <v>36</v>
      </c>
      <c r="E29" s="44" t="s">
        <v>32</v>
      </c>
      <c r="F29" s="35" t="s">
        <v>13</v>
      </c>
      <c r="G29" s="35" t="s">
        <v>19</v>
      </c>
      <c r="H29" s="45">
        <v>35000</v>
      </c>
      <c r="I29" s="45"/>
      <c r="J29" s="38">
        <f t="shared" si="21"/>
        <v>1004.5</v>
      </c>
      <c r="K29" s="38">
        <f t="shared" si="22"/>
        <v>2485</v>
      </c>
      <c r="L29" s="38">
        <f t="shared" si="34"/>
        <v>402.5</v>
      </c>
      <c r="M29" s="38">
        <f t="shared" si="23"/>
        <v>1064</v>
      </c>
      <c r="N29" s="38">
        <f t="shared" si="17"/>
        <v>2481.5</v>
      </c>
      <c r="O29" s="38">
        <f t="shared" si="24"/>
        <v>7437.5</v>
      </c>
      <c r="P29" s="38">
        <v>25</v>
      </c>
      <c r="Q29" s="38">
        <f t="shared" si="25"/>
        <v>2093.5</v>
      </c>
      <c r="R29" s="38">
        <f t="shared" si="26"/>
        <v>32906.5</v>
      </c>
      <c r="T29" s="24"/>
    </row>
    <row r="30" spans="2:21" s="8" customFormat="1" ht="36" customHeight="1" x14ac:dyDescent="0.25">
      <c r="B30" s="35">
        <v>11</v>
      </c>
      <c r="C30" s="36" t="s">
        <v>37</v>
      </c>
      <c r="D30" s="37" t="s">
        <v>38</v>
      </c>
      <c r="E30" s="42" t="s">
        <v>32</v>
      </c>
      <c r="F30" s="35" t="s">
        <v>13</v>
      </c>
      <c r="G30" s="35" t="s">
        <v>19</v>
      </c>
      <c r="H30" s="38">
        <v>25000</v>
      </c>
      <c r="I30" s="38"/>
      <c r="J30" s="38">
        <f t="shared" si="21"/>
        <v>717.5</v>
      </c>
      <c r="K30" s="38">
        <f t="shared" si="22"/>
        <v>1775</v>
      </c>
      <c r="L30" s="38">
        <f t="shared" si="34"/>
        <v>287.5</v>
      </c>
      <c r="M30" s="38">
        <f t="shared" si="23"/>
        <v>760</v>
      </c>
      <c r="N30" s="38">
        <f t="shared" si="17"/>
        <v>1772.5</v>
      </c>
      <c r="O30" s="38">
        <f t="shared" si="24"/>
        <v>5312.5</v>
      </c>
      <c r="P30" s="38">
        <v>25</v>
      </c>
      <c r="Q30" s="38">
        <f t="shared" si="25"/>
        <v>1502.5</v>
      </c>
      <c r="R30" s="38">
        <f t="shared" si="26"/>
        <v>23497.5</v>
      </c>
      <c r="T30" s="24"/>
    </row>
    <row r="31" spans="2:21" s="8" customFormat="1" ht="24.95" customHeight="1" x14ac:dyDescent="0.25">
      <c r="B31" s="43">
        <v>12</v>
      </c>
      <c r="C31" s="46" t="s">
        <v>47</v>
      </c>
      <c r="D31" s="47" t="s">
        <v>39</v>
      </c>
      <c r="E31" s="37" t="s">
        <v>32</v>
      </c>
      <c r="F31" s="35" t="s">
        <v>13</v>
      </c>
      <c r="G31" s="35" t="s">
        <v>20</v>
      </c>
      <c r="H31" s="38">
        <v>35000</v>
      </c>
      <c r="I31" s="38"/>
      <c r="J31" s="38">
        <f t="shared" ref="J31:J36" si="35">H31*2.87%</f>
        <v>1004.5</v>
      </c>
      <c r="K31" s="38">
        <f t="shared" ref="K31:K36" si="36">H31*7.1%</f>
        <v>2485</v>
      </c>
      <c r="L31" s="38">
        <f t="shared" si="34"/>
        <v>402.5</v>
      </c>
      <c r="M31" s="38">
        <f t="shared" ref="M31:M36" si="37">H31*3.04%</f>
        <v>1064</v>
      </c>
      <c r="N31" s="38">
        <f t="shared" ref="N31:N36" si="38">H31*7.09%</f>
        <v>2481.5</v>
      </c>
      <c r="O31" s="38">
        <f t="shared" ref="O31:O36" si="39">J31+K31+L31+M31+N31</f>
        <v>7437.5</v>
      </c>
      <c r="P31" s="38">
        <v>25</v>
      </c>
      <c r="Q31" s="38">
        <f t="shared" ref="Q31:Q36" si="40">I31+J31+M31+P31</f>
        <v>2093.5</v>
      </c>
      <c r="R31" s="38">
        <f t="shared" ref="R31:R36" si="41">H31-Q31</f>
        <v>32906.5</v>
      </c>
      <c r="T31" s="24"/>
    </row>
    <row r="32" spans="2:21" s="14" customFormat="1" ht="24.95" customHeight="1" x14ac:dyDescent="0.25">
      <c r="B32" s="43">
        <v>13</v>
      </c>
      <c r="C32" s="36" t="s">
        <v>75</v>
      </c>
      <c r="D32" s="37" t="s">
        <v>48</v>
      </c>
      <c r="E32" s="37" t="s">
        <v>32</v>
      </c>
      <c r="F32" s="35" t="s">
        <v>13</v>
      </c>
      <c r="G32" s="35" t="s">
        <v>20</v>
      </c>
      <c r="H32" s="38">
        <v>27000</v>
      </c>
      <c r="I32" s="38"/>
      <c r="J32" s="38">
        <f t="shared" si="35"/>
        <v>774.9</v>
      </c>
      <c r="K32" s="38">
        <f t="shared" si="36"/>
        <v>1917</v>
      </c>
      <c r="L32" s="38">
        <f t="shared" ref="L32" si="42">H32*1.15%</f>
        <v>310.5</v>
      </c>
      <c r="M32" s="38">
        <f t="shared" si="37"/>
        <v>820.8</v>
      </c>
      <c r="N32" s="38">
        <f t="shared" ref="N32" si="43">H32*7.09%</f>
        <v>1914.3</v>
      </c>
      <c r="O32" s="38">
        <f t="shared" si="39"/>
        <v>5737.5</v>
      </c>
      <c r="P32" s="38">
        <v>25</v>
      </c>
      <c r="Q32" s="38">
        <f t="shared" si="40"/>
        <v>1620.7</v>
      </c>
      <c r="R32" s="38">
        <f t="shared" si="41"/>
        <v>25379.3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49</v>
      </c>
      <c r="D33" s="37" t="s">
        <v>48</v>
      </c>
      <c r="E33" s="37" t="s">
        <v>32</v>
      </c>
      <c r="F33" s="35" t="s">
        <v>13</v>
      </c>
      <c r="G33" s="35" t="s">
        <v>20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4.95" customHeight="1" x14ac:dyDescent="0.25">
      <c r="B34" s="43">
        <v>15</v>
      </c>
      <c r="C34" s="36" t="s">
        <v>50</v>
      </c>
      <c r="D34" s="37" t="s">
        <v>51</v>
      </c>
      <c r="E34" s="37" t="s">
        <v>32</v>
      </c>
      <c r="F34" s="35" t="s">
        <v>13</v>
      </c>
      <c r="G34" s="35" t="s">
        <v>19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si="34"/>
        <v>276</v>
      </c>
      <c r="M34" s="38">
        <f t="shared" si="37"/>
        <v>729.6</v>
      </c>
      <c r="N34" s="38">
        <f t="shared" si="38"/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52</v>
      </c>
      <c r="D35" s="37" t="s">
        <v>48</v>
      </c>
      <c r="E35" s="37" t="s">
        <v>32</v>
      </c>
      <c r="F35" s="35" t="s">
        <v>13</v>
      </c>
      <c r="G35" s="35" t="s">
        <v>20</v>
      </c>
      <c r="H35" s="38">
        <v>24000</v>
      </c>
      <c r="I35" s="38"/>
      <c r="J35" s="38">
        <f t="shared" si="35"/>
        <v>688.8</v>
      </c>
      <c r="K35" s="38">
        <f t="shared" si="36"/>
        <v>1704</v>
      </c>
      <c r="L35" s="38">
        <f t="shared" ref="L35" si="44">H35*1.15%</f>
        <v>276</v>
      </c>
      <c r="M35" s="38">
        <f t="shared" si="37"/>
        <v>729.6</v>
      </c>
      <c r="N35" s="38">
        <f t="shared" ref="N35" si="45">H35*7.09%</f>
        <v>1701.6</v>
      </c>
      <c r="O35" s="38">
        <f t="shared" si="39"/>
        <v>5100</v>
      </c>
      <c r="P35" s="38">
        <v>25</v>
      </c>
      <c r="Q35" s="38">
        <f t="shared" si="40"/>
        <v>1443.4</v>
      </c>
      <c r="R35" s="38">
        <f t="shared" si="41"/>
        <v>22556.6</v>
      </c>
      <c r="S35" s="8"/>
      <c r="T35" s="24"/>
      <c r="U35" s="8"/>
    </row>
    <row r="36" spans="2:21" s="14" customFormat="1" ht="20.25" x14ac:dyDescent="0.25">
      <c r="B36" s="43">
        <v>17</v>
      </c>
      <c r="C36" s="36" t="s">
        <v>78</v>
      </c>
      <c r="D36" s="37" t="s">
        <v>79</v>
      </c>
      <c r="E36" s="37" t="s">
        <v>32</v>
      </c>
      <c r="F36" s="35" t="s">
        <v>13</v>
      </c>
      <c r="G36" s="35" t="s">
        <v>19</v>
      </c>
      <c r="H36" s="38">
        <v>25000</v>
      </c>
      <c r="I36" s="38"/>
      <c r="J36" s="38">
        <f t="shared" si="35"/>
        <v>717.5</v>
      </c>
      <c r="K36" s="38">
        <f t="shared" si="36"/>
        <v>1775</v>
      </c>
      <c r="L36" s="38">
        <f t="shared" si="34"/>
        <v>287.5</v>
      </c>
      <c r="M36" s="38">
        <f t="shared" si="37"/>
        <v>760</v>
      </c>
      <c r="N36" s="38">
        <f t="shared" si="38"/>
        <v>1772.5</v>
      </c>
      <c r="O36" s="38">
        <f t="shared" si="39"/>
        <v>5312.5</v>
      </c>
      <c r="P36" s="38">
        <v>25</v>
      </c>
      <c r="Q36" s="38">
        <f t="shared" si="40"/>
        <v>1502.5</v>
      </c>
      <c r="R36" s="38">
        <f t="shared" si="41"/>
        <v>23497.5</v>
      </c>
      <c r="S36" s="8"/>
      <c r="T36" s="24"/>
      <c r="U36" s="8"/>
    </row>
    <row r="37" spans="2:21" s="14" customFormat="1" ht="24.95" customHeight="1" x14ac:dyDescent="0.35">
      <c r="B37" s="30" t="s">
        <v>53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8"/>
      <c r="T37" s="24"/>
      <c r="U37" s="8"/>
    </row>
    <row r="38" spans="2:21" s="14" customFormat="1" ht="24.95" customHeight="1" x14ac:dyDescent="0.25">
      <c r="B38" s="35">
        <v>18</v>
      </c>
      <c r="C38" s="48" t="s">
        <v>54</v>
      </c>
      <c r="D38" s="41" t="s">
        <v>56</v>
      </c>
      <c r="E38" s="41" t="s">
        <v>53</v>
      </c>
      <c r="F38" s="49" t="s">
        <v>13</v>
      </c>
      <c r="G38" s="35" t="s">
        <v>19</v>
      </c>
      <c r="H38" s="50">
        <v>100000</v>
      </c>
      <c r="I38" s="50">
        <v>12105.44</v>
      </c>
      <c r="J38" s="38">
        <f>H38*2.87%</f>
        <v>2870</v>
      </c>
      <c r="K38" s="38">
        <f>H38*7.1%</f>
        <v>7100</v>
      </c>
      <c r="L38" s="38">
        <f>H38*1.15%</f>
        <v>1150</v>
      </c>
      <c r="M38" s="38">
        <f>H38*3.04%</f>
        <v>3040</v>
      </c>
      <c r="N38" s="38">
        <f>H38*7.09%</f>
        <v>7090</v>
      </c>
      <c r="O38" s="38">
        <f>J38+K38+L38+M38+N38</f>
        <v>21250</v>
      </c>
      <c r="P38" s="38">
        <v>25</v>
      </c>
      <c r="Q38" s="38">
        <f>I38+J38+M38+P38</f>
        <v>18040.439999999999</v>
      </c>
      <c r="R38" s="38">
        <f>H38-Q38</f>
        <v>81959.56</v>
      </c>
      <c r="S38" s="8"/>
      <c r="T38" s="24"/>
      <c r="U38" s="8"/>
    </row>
    <row r="39" spans="2:21" s="14" customFormat="1" ht="24.95" customHeight="1" x14ac:dyDescent="0.25">
      <c r="B39" s="35">
        <v>19</v>
      </c>
      <c r="C39" s="48" t="s">
        <v>55</v>
      </c>
      <c r="D39" s="41" t="s">
        <v>25</v>
      </c>
      <c r="E39" s="41" t="s">
        <v>53</v>
      </c>
      <c r="F39" s="49" t="s">
        <v>13</v>
      </c>
      <c r="G39" s="49" t="s">
        <v>20</v>
      </c>
      <c r="H39" s="50">
        <v>35000</v>
      </c>
      <c r="I39" s="50"/>
      <c r="J39" s="38">
        <f>H39*2.87%</f>
        <v>1004.5</v>
      </c>
      <c r="K39" s="38">
        <f>H39*7.1%</f>
        <v>2485</v>
      </c>
      <c r="L39" s="38">
        <f>H39*1.15%</f>
        <v>402.5</v>
      </c>
      <c r="M39" s="38">
        <f>H39*3.04%</f>
        <v>1064</v>
      </c>
      <c r="N39" s="38">
        <f>H39*7.09%</f>
        <v>2481.5</v>
      </c>
      <c r="O39" s="38">
        <f>J39+K39+L39+M39+N39</f>
        <v>7437.5</v>
      </c>
      <c r="P39" s="38">
        <v>25</v>
      </c>
      <c r="Q39" s="38">
        <f>I39+J39+M39+P39</f>
        <v>2093.5</v>
      </c>
      <c r="R39" s="38">
        <f>H39-Q39</f>
        <v>32906.5</v>
      </c>
      <c r="S39" s="8"/>
      <c r="T39" s="24"/>
      <c r="U39" s="8"/>
    </row>
    <row r="40" spans="2:21" s="14" customFormat="1" ht="24.95" customHeight="1" x14ac:dyDescent="0.35">
      <c r="B40" s="40" t="s">
        <v>64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8"/>
      <c r="T40" s="24"/>
      <c r="U40" s="8"/>
    </row>
    <row r="41" spans="2:21" s="14" customFormat="1" ht="20.25" customHeight="1" x14ac:dyDescent="0.25">
      <c r="B41" s="51">
        <v>20</v>
      </c>
      <c r="C41" s="36" t="s">
        <v>57</v>
      </c>
      <c r="D41" s="41" t="s">
        <v>58</v>
      </c>
      <c r="E41" s="52" t="s">
        <v>65</v>
      </c>
      <c r="F41" s="49" t="s">
        <v>13</v>
      </c>
      <c r="G41" s="49" t="s">
        <v>20</v>
      </c>
      <c r="H41" s="50">
        <v>35000</v>
      </c>
      <c r="I41" s="50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59</v>
      </c>
      <c r="D42" s="37" t="s">
        <v>58</v>
      </c>
      <c r="E42" s="52" t="s">
        <v>65</v>
      </c>
      <c r="F42" s="49" t="s">
        <v>13</v>
      </c>
      <c r="G42" s="49" t="s">
        <v>20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19.5" customHeight="1" x14ac:dyDescent="0.25">
      <c r="B43" s="35">
        <v>22</v>
      </c>
      <c r="C43" s="36" t="s">
        <v>60</v>
      </c>
      <c r="D43" s="37" t="s">
        <v>58</v>
      </c>
      <c r="E43" s="52" t="s">
        <v>65</v>
      </c>
      <c r="F43" s="49" t="s">
        <v>13</v>
      </c>
      <c r="G43" s="49" t="s">
        <v>19</v>
      </c>
      <c r="H43" s="38">
        <v>35000</v>
      </c>
      <c r="I43" s="38"/>
      <c r="J43" s="38">
        <f>H43*2.87%</f>
        <v>1004.5</v>
      </c>
      <c r="K43" s="38">
        <f>H43*7.1%</f>
        <v>2485</v>
      </c>
      <c r="L43" s="38">
        <f>H43*1.15%</f>
        <v>402.5</v>
      </c>
      <c r="M43" s="38">
        <f>H43*3.04%</f>
        <v>1064</v>
      </c>
      <c r="N43" s="38">
        <f>H43*7.09%</f>
        <v>2481.5</v>
      </c>
      <c r="O43" s="38">
        <f>J43+K43+L43+M43+N43</f>
        <v>7437.5</v>
      </c>
      <c r="P43" s="38">
        <v>25</v>
      </c>
      <c r="Q43" s="38">
        <f>I43+J43+M43+P43</f>
        <v>2093.5</v>
      </c>
      <c r="R43" s="38">
        <f>H43-Q43</f>
        <v>32906.5</v>
      </c>
      <c r="S43" s="8"/>
      <c r="T43" s="24"/>
      <c r="U43" s="8"/>
    </row>
    <row r="44" spans="2:21" s="14" customFormat="1" ht="24.95" customHeight="1" x14ac:dyDescent="0.35">
      <c r="B44" s="53" t="s">
        <v>61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8"/>
      <c r="T44" s="24"/>
      <c r="U44" s="8"/>
    </row>
    <row r="45" spans="2:21" s="14" customFormat="1" ht="22.5" customHeight="1" x14ac:dyDescent="0.25">
      <c r="B45" s="51">
        <v>23</v>
      </c>
      <c r="C45" s="54" t="s">
        <v>62</v>
      </c>
      <c r="D45" s="55" t="s">
        <v>63</v>
      </c>
      <c r="E45" s="37" t="s">
        <v>74</v>
      </c>
      <c r="F45" s="35" t="s">
        <v>13</v>
      </c>
      <c r="G45" s="35" t="s">
        <v>20</v>
      </c>
      <c r="H45" s="38">
        <v>85000</v>
      </c>
      <c r="I45" s="38">
        <v>8577.06</v>
      </c>
      <c r="J45" s="38">
        <f>H45*2.87%</f>
        <v>2439.5</v>
      </c>
      <c r="K45" s="38">
        <f>H45*7.1%</f>
        <v>6035</v>
      </c>
      <c r="L45" s="38">
        <f>H45*1.15%</f>
        <v>977.5</v>
      </c>
      <c r="M45" s="38">
        <f>H45*3.04%</f>
        <v>2584</v>
      </c>
      <c r="N45" s="38">
        <f>H45*7.09%</f>
        <v>6026.5</v>
      </c>
      <c r="O45" s="38">
        <f>J45+K45+L45+M45+N45</f>
        <v>18062.5</v>
      </c>
      <c r="P45" s="38">
        <v>25</v>
      </c>
      <c r="Q45" s="38">
        <f>I45+J45+M45+P45</f>
        <v>13625.56</v>
      </c>
      <c r="R45" s="38">
        <f>H45-Q45</f>
        <v>71374.44</v>
      </c>
      <c r="S45" s="8"/>
      <c r="T45" s="24"/>
      <c r="U45" s="8"/>
    </row>
    <row r="46" spans="2:21" ht="24.95" customHeight="1" x14ac:dyDescent="0.25">
      <c r="B46" s="64" t="s">
        <v>17</v>
      </c>
      <c r="C46" s="64"/>
      <c r="D46" s="64"/>
      <c r="E46" s="64"/>
      <c r="F46" s="64"/>
      <c r="G46" s="65"/>
      <c r="H46" s="56">
        <f>SUM(H17:H45)</f>
        <v>980500</v>
      </c>
      <c r="I46" s="56">
        <f>SUM(I17:I45)</f>
        <v>41794.870000000003</v>
      </c>
      <c r="J46" s="56">
        <f>SUM(J17:J45)</f>
        <v>28140.35</v>
      </c>
      <c r="K46" s="56">
        <f>SUM(K17:K45)</f>
        <v>69615.5</v>
      </c>
      <c r="L46" s="56">
        <f>SUM(L18:L45)</f>
        <v>11103.25</v>
      </c>
      <c r="M46" s="56">
        <f>SUM(M17:M45)</f>
        <v>29807.200000000001</v>
      </c>
      <c r="N46" s="56">
        <f>SUM(N17:N45)</f>
        <v>69517.45</v>
      </c>
      <c r="O46" s="56">
        <f>SUM(O17:O45)</f>
        <v>208183.75</v>
      </c>
      <c r="P46" s="56">
        <f>SUM(P17:P36)</f>
        <v>425</v>
      </c>
      <c r="Q46" s="56">
        <f>SUM(Q17:Q45)</f>
        <v>100317.42</v>
      </c>
      <c r="R46" s="56">
        <f>SUM(R17:R45)</f>
        <v>880182.58</v>
      </c>
    </row>
    <row r="47" spans="2:21" ht="24.95" customHeight="1" x14ac:dyDescent="0.25">
      <c r="B47" s="26"/>
      <c r="C47" s="26"/>
      <c r="D47" s="26"/>
      <c r="E47" s="26"/>
      <c r="F47" s="26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</row>
    <row r="48" spans="2:21" ht="24.95" customHeight="1" x14ac:dyDescent="0.25">
      <c r="O48" s="6"/>
      <c r="P48" s="6"/>
      <c r="Q48" s="6"/>
      <c r="R48" s="6"/>
    </row>
    <row r="49" spans="2:18" ht="24.95" customHeight="1" x14ac:dyDescent="0.25">
      <c r="B49" s="17"/>
      <c r="O49" s="6"/>
      <c r="P49" s="6"/>
      <c r="Q49" s="6"/>
      <c r="R49" s="6"/>
    </row>
    <row r="50" spans="2:18" ht="24.95" customHeight="1" x14ac:dyDescent="0.3">
      <c r="F50" s="29" t="s">
        <v>73</v>
      </c>
      <c r="I50" s="3"/>
    </row>
    <row r="51" spans="2:18" ht="24.95" customHeight="1" x14ac:dyDescent="0.25">
      <c r="F51" s="28" t="s">
        <v>72</v>
      </c>
    </row>
    <row r="52" spans="2:18" ht="24.95" customHeight="1" x14ac:dyDescent="0.25">
      <c r="H52" s="3" t="s">
        <v>77</v>
      </c>
    </row>
    <row r="53" spans="2:18" ht="24.95" customHeight="1" x14ac:dyDescent="0.25"/>
    <row r="54" spans="2:18" ht="24.95" customHeight="1" x14ac:dyDescent="0.25"/>
    <row r="55" spans="2:18" ht="24.95" customHeight="1" x14ac:dyDescent="0.25"/>
    <row r="56" spans="2:18" ht="24.95" customHeight="1" x14ac:dyDescent="0.25"/>
    <row r="57" spans="2:18" ht="24.95" customHeight="1" x14ac:dyDescent="0.25"/>
    <row r="58" spans="2:18" ht="24.95" customHeight="1" x14ac:dyDescent="0.25"/>
    <row r="59" spans="2:18" ht="24.95" customHeight="1" x14ac:dyDescent="0.25"/>
    <row r="60" spans="2:18" ht="24.95" customHeight="1" x14ac:dyDescent="0.25"/>
    <row r="61" spans="2:18" ht="24.95" customHeight="1" x14ac:dyDescent="0.25"/>
    <row r="62" spans="2:18" ht="24.95" customHeight="1" x14ac:dyDescent="0.25"/>
    <row r="63" spans="2:18" ht="24.95" customHeight="1" x14ac:dyDescent="0.25"/>
    <row r="64" spans="2:18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</sheetData>
  <mergeCells count="21">
    <mergeCell ref="B46:G46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40">
    <cfRule type="duplicateValues" dxfId="5" priority="10"/>
  </conditionalFormatting>
  <conditionalFormatting sqref="B44">
    <cfRule type="duplicateValues" dxfId="4" priority="6"/>
  </conditionalFormatting>
  <conditionalFormatting sqref="C29">
    <cfRule type="duplicateValues" dxfId="3" priority="7"/>
  </conditionalFormatting>
  <conditionalFormatting sqref="C38">
    <cfRule type="duplicateValues" dxfId="2" priority="12"/>
  </conditionalFormatting>
  <conditionalFormatting sqref="C39">
    <cfRule type="duplicateValues" dxfId="1" priority="13"/>
  </conditionalFormatting>
  <conditionalFormatting sqref="C45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2024-12-05T15:48:43Z</cp:lastPrinted>
  <dcterms:created xsi:type="dcterms:W3CDTF">2017-09-27T15:04:47Z</dcterms:created>
  <dcterms:modified xsi:type="dcterms:W3CDTF">2025-02-12T15:38:04Z</dcterms:modified>
</cp:coreProperties>
</file>