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Nov\"/>
    </mc:Choice>
  </mc:AlternateContent>
  <bookViews>
    <workbookView xWindow="0" yWindow="0" windowWidth="8835" windowHeight="4845" activeTab="2"/>
  </bookViews>
  <sheets>
    <sheet name="Nom. Fija, Julio 2025" sheetId="1" r:id="rId1"/>
    <sheet name="Nom. Fija, Sept 2025" sheetId="2" r:id="rId2"/>
    <sheet name="Nom. Fija, Oct 2025" sheetId="3" r:id="rId3"/>
  </sheets>
  <definedNames>
    <definedName name="_xlnm._FilterDatabase" localSheetId="0" hidden="1">'Nom. Fija, Julio 2025'!#REF!</definedName>
    <definedName name="_xlnm._FilterDatabase" localSheetId="2" hidden="1">'Nom. Fija, Oct 2025'!#REF!</definedName>
    <definedName name="_xlnm._FilterDatabase" localSheetId="1" hidden="1">'Nom. Fija, Sept 2025'!#REF!</definedName>
    <definedName name="_xlnm.Print_Area" localSheetId="2">'Nom. Fija, Oct 2025'!$A$1:$S$50</definedName>
    <definedName name="DATOS" localSheetId="2">#REF!</definedName>
    <definedName name="DATOS" localSheetId="1">#REF!</definedName>
    <definedName name="DATOS">#REF!</definedName>
    <definedName name="DATOSS" localSheetId="2">#REF!</definedName>
    <definedName name="DATOSS" localSheetId="1">#REF!</definedName>
    <definedName name="DATOSS">#REF!</definedName>
    <definedName name="Print_Area" localSheetId="0">'Nom. Fija, Julio 2025'!$A$2:$R$48</definedName>
    <definedName name="Print_Area" localSheetId="2">'Nom. Fija, Oct 2025'!$A$2:$R$49</definedName>
    <definedName name="Print_Area" localSheetId="1">'Nom. Fija, Sept 2025'!$A$2:$R$48</definedName>
    <definedName name="Print_Titles" localSheetId="0">'Nom. Fija, Julio 2025'!$1:$16</definedName>
    <definedName name="Print_Titles" localSheetId="2">'Nom. Fija, Oct 2025'!$1:$16</definedName>
    <definedName name="Print_Titles" localSheetId="1">'Nom. Fija, Sept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2" l="1"/>
  <c r="P45" i="3"/>
  <c r="I45" i="3"/>
  <c r="H45" i="3"/>
  <c r="N44" i="3"/>
  <c r="M44" i="3"/>
  <c r="L44" i="3"/>
  <c r="K44" i="3"/>
  <c r="O44" i="3" s="1"/>
  <c r="J44" i="3"/>
  <c r="Q44" i="3" s="1"/>
  <c r="R44" i="3" s="1"/>
  <c r="N42" i="3"/>
  <c r="M42" i="3"/>
  <c r="L42" i="3"/>
  <c r="K42" i="3"/>
  <c r="O42" i="3" s="1"/>
  <c r="J42" i="3"/>
  <c r="Q42" i="3" s="1"/>
  <c r="R42" i="3" s="1"/>
  <c r="N41" i="3"/>
  <c r="M41" i="3"/>
  <c r="L41" i="3"/>
  <c r="K41" i="3"/>
  <c r="O41" i="3" s="1"/>
  <c r="J41" i="3"/>
  <c r="Q41" i="3" s="1"/>
  <c r="R41" i="3" s="1"/>
  <c r="N40" i="3"/>
  <c r="M40" i="3"/>
  <c r="L40" i="3"/>
  <c r="K40" i="3"/>
  <c r="O40" i="3" s="1"/>
  <c r="J40" i="3"/>
  <c r="Q40" i="3" s="1"/>
  <c r="R40" i="3" s="1"/>
  <c r="N38" i="3"/>
  <c r="M38" i="3"/>
  <c r="L38" i="3"/>
  <c r="K38" i="3"/>
  <c r="O38" i="3" s="1"/>
  <c r="J38" i="3"/>
  <c r="Q38" i="3" s="1"/>
  <c r="R38" i="3" s="1"/>
  <c r="N37" i="3"/>
  <c r="M37" i="3"/>
  <c r="L37" i="3"/>
  <c r="K37" i="3"/>
  <c r="O37" i="3" s="1"/>
  <c r="J37" i="3"/>
  <c r="Q37" i="3" s="1"/>
  <c r="R37" i="3" s="1"/>
  <c r="N35" i="3"/>
  <c r="M35" i="3"/>
  <c r="L35" i="3"/>
  <c r="K35" i="3"/>
  <c r="O35" i="3" s="1"/>
  <c r="J35" i="3"/>
  <c r="Q35" i="3" s="1"/>
  <c r="R35" i="3" s="1"/>
  <c r="N34" i="3"/>
  <c r="M34" i="3"/>
  <c r="L34" i="3"/>
  <c r="K34" i="3"/>
  <c r="O34" i="3" s="1"/>
  <c r="J34" i="3"/>
  <c r="Q34" i="3" s="1"/>
  <c r="R34" i="3" s="1"/>
  <c r="N33" i="3"/>
  <c r="M33" i="3"/>
  <c r="L33" i="3"/>
  <c r="K33" i="3"/>
  <c r="O33" i="3" s="1"/>
  <c r="J33" i="3"/>
  <c r="Q33" i="3" s="1"/>
  <c r="R33" i="3" s="1"/>
  <c r="N32" i="3"/>
  <c r="M32" i="3"/>
  <c r="L32" i="3"/>
  <c r="K32" i="3"/>
  <c r="O32" i="3" s="1"/>
  <c r="J32" i="3"/>
  <c r="Q32" i="3" s="1"/>
  <c r="R32" i="3" s="1"/>
  <c r="N31" i="3"/>
  <c r="M31" i="3"/>
  <c r="L31" i="3"/>
  <c r="K31" i="3"/>
  <c r="J31" i="3"/>
  <c r="Q31" i="3" s="1"/>
  <c r="R31" i="3" s="1"/>
  <c r="N30" i="3"/>
  <c r="M30" i="3"/>
  <c r="L30" i="3"/>
  <c r="K30" i="3"/>
  <c r="J30" i="3"/>
  <c r="Q30" i="3" s="1"/>
  <c r="R30" i="3" s="1"/>
  <c r="N29" i="3"/>
  <c r="M29" i="3"/>
  <c r="L29" i="3"/>
  <c r="K29" i="3"/>
  <c r="J29" i="3"/>
  <c r="Q29" i="3" s="1"/>
  <c r="R29" i="3" s="1"/>
  <c r="N28" i="3"/>
  <c r="M28" i="3"/>
  <c r="L28" i="3"/>
  <c r="K28" i="3"/>
  <c r="J28" i="3"/>
  <c r="Q28" i="3" s="1"/>
  <c r="R28" i="3" s="1"/>
  <c r="N27" i="3"/>
  <c r="M27" i="3"/>
  <c r="L27" i="3"/>
  <c r="K27" i="3"/>
  <c r="J27" i="3"/>
  <c r="Q27" i="3" s="1"/>
  <c r="R27" i="3" s="1"/>
  <c r="N26" i="3"/>
  <c r="M26" i="3"/>
  <c r="K26" i="3"/>
  <c r="J26" i="3"/>
  <c r="Q26" i="3" s="1"/>
  <c r="R26" i="3" s="1"/>
  <c r="N25" i="3"/>
  <c r="M25" i="3"/>
  <c r="K25" i="3"/>
  <c r="J25" i="3"/>
  <c r="Q25" i="3" s="1"/>
  <c r="R25" i="3" s="1"/>
  <c r="Q23" i="3"/>
  <c r="R23" i="3" s="1"/>
  <c r="N23" i="3"/>
  <c r="M23" i="3"/>
  <c r="M45" i="3" s="1"/>
  <c r="K23" i="3"/>
  <c r="J23" i="3"/>
  <c r="O23" i="3" s="1"/>
  <c r="N22" i="3"/>
  <c r="M22" i="3"/>
  <c r="K22" i="3"/>
  <c r="J22" i="3"/>
  <c r="O22" i="3" s="1"/>
  <c r="N20" i="3"/>
  <c r="M20" i="3"/>
  <c r="L20" i="3"/>
  <c r="K20" i="3"/>
  <c r="J20" i="3"/>
  <c r="Q20" i="3" s="1"/>
  <c r="R20" i="3" s="1"/>
  <c r="N19" i="3"/>
  <c r="M19" i="3"/>
  <c r="L19" i="3"/>
  <c r="K19" i="3"/>
  <c r="J19" i="3"/>
  <c r="Q19" i="3" s="1"/>
  <c r="R19" i="3" s="1"/>
  <c r="N18" i="3"/>
  <c r="N45" i="3" s="1"/>
  <c r="M18" i="3"/>
  <c r="L18" i="3"/>
  <c r="L45" i="3" s="1"/>
  <c r="K18" i="3"/>
  <c r="K45" i="3" s="1"/>
  <c r="J18" i="3"/>
  <c r="J45" i="3" s="1"/>
  <c r="O18" i="3" l="1"/>
  <c r="O19" i="3"/>
  <c r="O20" i="3"/>
  <c r="Q22" i="3"/>
  <c r="R22" i="3" s="1"/>
  <c r="O26" i="3"/>
  <c r="O27" i="3"/>
  <c r="O28" i="3"/>
  <c r="O29" i="3"/>
  <c r="O30" i="3"/>
  <c r="O31" i="3"/>
  <c r="Q18" i="3"/>
  <c r="O25" i="3"/>
  <c r="P44" i="2"/>
  <c r="I44" i="2"/>
  <c r="N43" i="2"/>
  <c r="M43" i="2"/>
  <c r="L43" i="2"/>
  <c r="K43" i="2"/>
  <c r="J43" i="2"/>
  <c r="N41" i="2"/>
  <c r="M41" i="2"/>
  <c r="L41" i="2"/>
  <c r="K41" i="2"/>
  <c r="J41" i="2"/>
  <c r="N40" i="2"/>
  <c r="M40" i="2"/>
  <c r="L40" i="2"/>
  <c r="K40" i="2"/>
  <c r="J40" i="2"/>
  <c r="N39" i="2"/>
  <c r="M39" i="2"/>
  <c r="L39" i="2"/>
  <c r="K39" i="2"/>
  <c r="J39" i="2"/>
  <c r="Q39" i="2" s="1"/>
  <c r="R39" i="2" s="1"/>
  <c r="N37" i="2"/>
  <c r="M37" i="2"/>
  <c r="L37" i="2"/>
  <c r="K37" i="2"/>
  <c r="J37" i="2"/>
  <c r="N36" i="2"/>
  <c r="M36" i="2"/>
  <c r="L36" i="2"/>
  <c r="K36" i="2"/>
  <c r="J36" i="2"/>
  <c r="N34" i="2"/>
  <c r="M34" i="2"/>
  <c r="L34" i="2"/>
  <c r="K34" i="2"/>
  <c r="J34" i="2"/>
  <c r="N33" i="2"/>
  <c r="M33" i="2"/>
  <c r="L33" i="2"/>
  <c r="K33" i="2"/>
  <c r="J33" i="2"/>
  <c r="N32" i="2"/>
  <c r="M32" i="2"/>
  <c r="L32" i="2"/>
  <c r="K32" i="2"/>
  <c r="J32" i="2"/>
  <c r="N31" i="2"/>
  <c r="M31" i="2"/>
  <c r="L31" i="2"/>
  <c r="K31" i="2"/>
  <c r="J31" i="2"/>
  <c r="N30" i="2"/>
  <c r="M30" i="2"/>
  <c r="L30" i="2"/>
  <c r="K30" i="2"/>
  <c r="J30" i="2"/>
  <c r="N29" i="2"/>
  <c r="M29" i="2"/>
  <c r="L29" i="2"/>
  <c r="K29" i="2"/>
  <c r="J29" i="2"/>
  <c r="N28" i="2"/>
  <c r="M28" i="2"/>
  <c r="L28" i="2"/>
  <c r="K28" i="2"/>
  <c r="J28" i="2"/>
  <c r="N27" i="2"/>
  <c r="M27" i="2"/>
  <c r="L27" i="2"/>
  <c r="L44" i="2" s="1"/>
  <c r="K27" i="2"/>
  <c r="J27" i="2"/>
  <c r="N26" i="2"/>
  <c r="M26" i="2"/>
  <c r="K26" i="2"/>
  <c r="J26" i="2"/>
  <c r="N25" i="2"/>
  <c r="M25" i="2"/>
  <c r="K25" i="2"/>
  <c r="J25" i="2"/>
  <c r="N23" i="2"/>
  <c r="M23" i="2"/>
  <c r="K23" i="2"/>
  <c r="J23" i="2"/>
  <c r="N22" i="2"/>
  <c r="M22" i="2"/>
  <c r="K22" i="2"/>
  <c r="J22" i="2"/>
  <c r="N20" i="2"/>
  <c r="M20" i="2"/>
  <c r="L20" i="2"/>
  <c r="K20" i="2"/>
  <c r="J20" i="2"/>
  <c r="N19" i="2"/>
  <c r="M19" i="2"/>
  <c r="L19" i="2"/>
  <c r="K19" i="2"/>
  <c r="J19" i="2"/>
  <c r="N18" i="2"/>
  <c r="M18" i="2"/>
  <c r="L18" i="2"/>
  <c r="K18" i="2"/>
  <c r="J18" i="2"/>
  <c r="Q30" i="2" l="1"/>
  <c r="R30" i="2" s="1"/>
  <c r="Q34" i="2"/>
  <c r="R34" i="2" s="1"/>
  <c r="Q40" i="2"/>
  <c r="R40" i="2" s="1"/>
  <c r="M44" i="2"/>
  <c r="Q22" i="2"/>
  <c r="R22" i="2" s="1"/>
  <c r="Q23" i="2"/>
  <c r="R23" i="2" s="1"/>
  <c r="O25" i="2"/>
  <c r="Q26" i="2"/>
  <c r="R26" i="2" s="1"/>
  <c r="Q36" i="2"/>
  <c r="R36" i="2" s="1"/>
  <c r="Q41" i="2"/>
  <c r="R41" i="2" s="1"/>
  <c r="Q37" i="2"/>
  <c r="R37" i="2" s="1"/>
  <c r="Q43" i="2"/>
  <c r="R43" i="2" s="1"/>
  <c r="R18" i="3"/>
  <c r="R45" i="3" s="1"/>
  <c r="Q45" i="3"/>
  <c r="O45" i="3"/>
  <c r="J44" i="2"/>
  <c r="Q27" i="2"/>
  <c r="R27" i="2" s="1"/>
  <c r="Q31" i="2"/>
  <c r="R31" i="2" s="1"/>
  <c r="Q19" i="2"/>
  <c r="R19" i="2" s="1"/>
  <c r="Q20" i="2"/>
  <c r="R20" i="2" s="1"/>
  <c r="Q29" i="2"/>
  <c r="R29" i="2" s="1"/>
  <c r="Q33" i="2"/>
  <c r="R33" i="2" s="1"/>
  <c r="Q25" i="2"/>
  <c r="R25" i="2" s="1"/>
  <c r="N44" i="2"/>
  <c r="K44" i="2"/>
  <c r="Q28" i="2"/>
  <c r="R28" i="2" s="1"/>
  <c r="Q32" i="2"/>
  <c r="R32" i="2" s="1"/>
  <c r="O23" i="2"/>
  <c r="O22" i="2"/>
  <c r="O18" i="2"/>
  <c r="O19" i="2"/>
  <c r="O20" i="2"/>
  <c r="O26" i="2"/>
  <c r="O27" i="2"/>
  <c r="O28" i="2"/>
  <c r="O29" i="2"/>
  <c r="O30" i="2"/>
  <c r="O31" i="2"/>
  <c r="O32" i="2"/>
  <c r="O33" i="2"/>
  <c r="O34" i="2"/>
  <c r="O36" i="2"/>
  <c r="O37" i="2"/>
  <c r="O39" i="2"/>
  <c r="O40" i="2"/>
  <c r="O41" i="2"/>
  <c r="O43" i="2"/>
  <c r="Q18" i="2"/>
  <c r="I44" i="1"/>
  <c r="H44" i="1"/>
  <c r="O44" i="2" l="1"/>
  <c r="Q44" i="2"/>
  <c r="R18" i="2"/>
  <c r="R44" i="2" s="1"/>
  <c r="N27" i="1"/>
  <c r="M27" i="1"/>
  <c r="L27" i="1"/>
  <c r="K27" i="1"/>
  <c r="J27" i="1"/>
  <c r="O27" i="1" l="1"/>
  <c r="Q27" i="1"/>
  <c r="R27" i="1" s="1"/>
  <c r="N31" i="1"/>
  <c r="M31" i="1"/>
  <c r="L31" i="1"/>
  <c r="K31" i="1"/>
  <c r="J31" i="1"/>
  <c r="O31" i="1" l="1"/>
  <c r="Q31" i="1"/>
  <c r="R31" i="1" s="1"/>
  <c r="P44" i="1"/>
  <c r="N25" i="1"/>
  <c r="M25" i="1"/>
  <c r="K25" i="1"/>
  <c r="J25" i="1"/>
  <c r="Q25" i="1" l="1"/>
  <c r="R25" i="1" s="1"/>
  <c r="O25" i="1"/>
  <c r="L20" i="1"/>
  <c r="L19" i="1"/>
  <c r="L43" i="1"/>
  <c r="L41" i="1"/>
  <c r="L40" i="1"/>
  <c r="L39" i="1"/>
  <c r="L37" i="1"/>
  <c r="L36" i="1"/>
  <c r="L34" i="1"/>
  <c r="L33" i="1"/>
  <c r="L32" i="1"/>
  <c r="L30" i="1"/>
  <c r="L29" i="1"/>
  <c r="L28" i="1"/>
  <c r="N40" i="1" l="1"/>
  <c r="M40" i="1"/>
  <c r="K40" i="1"/>
  <c r="J40" i="1"/>
  <c r="J30" i="1"/>
  <c r="N33" i="1"/>
  <c r="M33" i="1"/>
  <c r="K33" i="1"/>
  <c r="J33" i="1"/>
  <c r="N32" i="1"/>
  <c r="M32" i="1"/>
  <c r="K32" i="1"/>
  <c r="J32" i="1"/>
  <c r="N19" i="1"/>
  <c r="M19" i="1"/>
  <c r="K19" i="1"/>
  <c r="J19" i="1"/>
  <c r="O40" i="1" l="1"/>
  <c r="Q40" i="1"/>
  <c r="R40" i="1" s="1"/>
  <c r="O19" i="1"/>
  <c r="O32" i="1"/>
  <c r="O33" i="1"/>
  <c r="Q33" i="1"/>
  <c r="R33" i="1" s="1"/>
  <c r="Q32" i="1"/>
  <c r="R32" i="1" s="1"/>
  <c r="Q19" i="1"/>
  <c r="R19" i="1" s="1"/>
  <c r="N43" i="1" l="1"/>
  <c r="M43" i="1"/>
  <c r="K43" i="1"/>
  <c r="J43" i="1"/>
  <c r="N41" i="1"/>
  <c r="M41" i="1"/>
  <c r="K41" i="1"/>
  <c r="J41" i="1"/>
  <c r="N39" i="1"/>
  <c r="M39" i="1"/>
  <c r="K39" i="1"/>
  <c r="J39" i="1"/>
  <c r="N37" i="1"/>
  <c r="N36" i="1"/>
  <c r="M37" i="1"/>
  <c r="M36" i="1"/>
  <c r="K37" i="1"/>
  <c r="K36" i="1"/>
  <c r="J37" i="1"/>
  <c r="J36" i="1"/>
  <c r="Q37" i="1" l="1"/>
  <c r="R37" i="1" s="1"/>
  <c r="Q43" i="1"/>
  <c r="R43" i="1" s="1"/>
  <c r="O43" i="1"/>
  <c r="O36" i="1"/>
  <c r="Q41" i="1"/>
  <c r="R41" i="1" s="1"/>
  <c r="O41" i="1"/>
  <c r="Q39" i="1"/>
  <c r="R39" i="1" s="1"/>
  <c r="O37" i="1"/>
  <c r="O39" i="1"/>
  <c r="Q36" i="1"/>
  <c r="R36" i="1" s="1"/>
  <c r="L18" i="1" l="1"/>
  <c r="L44" i="1" s="1"/>
  <c r="N30" i="1" l="1"/>
  <c r="M30" i="1"/>
  <c r="Q30" i="1" s="1"/>
  <c r="R30" i="1" s="1"/>
  <c r="K30" i="1"/>
  <c r="O30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4" i="1" l="1"/>
  <c r="M34" i="1"/>
  <c r="K34" i="1"/>
  <c r="J34" i="1"/>
  <c r="N29" i="1"/>
  <c r="M29" i="1"/>
  <c r="N28" i="1"/>
  <c r="M28" i="1"/>
  <c r="K28" i="1"/>
  <c r="J28" i="1"/>
  <c r="N26" i="1"/>
  <c r="M26" i="1"/>
  <c r="K26" i="1"/>
  <c r="J26" i="1"/>
  <c r="N23" i="1"/>
  <c r="M23" i="1"/>
  <c r="K23" i="1"/>
  <c r="J23" i="1"/>
  <c r="N20" i="1"/>
  <c r="N44" i="1" s="1"/>
  <c r="M20" i="1"/>
  <c r="M44" i="1" s="1"/>
  <c r="K20" i="1"/>
  <c r="J20" i="1"/>
  <c r="K44" i="1" l="1"/>
  <c r="J44" i="1"/>
  <c r="Q34" i="1"/>
  <c r="R34" i="1" s="1"/>
  <c r="Q26" i="1"/>
  <c r="R26" i="1" s="1"/>
  <c r="Q23" i="1"/>
  <c r="R23" i="1" s="1"/>
  <c r="Q29" i="1"/>
  <c r="R29" i="1" s="1"/>
  <c r="Q20" i="1"/>
  <c r="Q28" i="1"/>
  <c r="R28" i="1" s="1"/>
  <c r="O34" i="1"/>
  <c r="O29" i="1"/>
  <c r="O28" i="1"/>
  <c r="O26" i="1"/>
  <c r="O23" i="1"/>
  <c r="O20" i="1"/>
  <c r="Q44" i="1" l="1"/>
  <c r="O44" i="1"/>
  <c r="R20" i="1"/>
  <c r="R44" i="1" s="1"/>
</calcChain>
</file>

<file path=xl/sharedStrings.xml><?xml version="1.0" encoding="utf-8"?>
<sst xmlns="http://schemas.openxmlformats.org/spreadsheetml/2006/main" count="419" uniqueCount="80">
  <si>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</si>
  <si>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</si>
  <si>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</si>
  <si>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</si>
  <si>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</si>
  <si>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</si>
  <si>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</si>
  <si>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</si>
  <si>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</si>
  <si>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</si>
  <si>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</si>
  <si>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</si>
  <si>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</si>
  <si>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</si>
  <si>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</si>
  <si>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</si>
  <si>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</si>
  <si>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</si>
  <si>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</si>
  <si>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</si>
  <si>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</si>
  <si>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</si>
  <si>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</si>
  <si>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</si>
  <si>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</si>
  <si>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</si>
  <si>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</si>
  <si>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</si>
  <si>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</si>
  <si>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</si>
  <si>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</si>
  <si>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</si>
  <si>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</si>
  <si>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</si>
  <si>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</si>
  <si>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</si>
  <si>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</si>
  <si>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</si>
  <si>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</si>
  <si>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</si>
  <si>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</si>
  <si>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</si>
  <si>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</si>
  <si>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</si>
  <si>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</si>
  <si>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</si>
  <si>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</si>
  <si>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</si>
  <si>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</si>
  <si>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</si>
  <si>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</si>
  <si>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</si>
  <si>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</si>
  <si>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</si>
  <si>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</si>
  <si>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</si>
  <si>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</si>
  <si>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</si>
  <si>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</si>
  <si>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</si>
  <si>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</si>
  <si>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</si>
  <si>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</si>
  <si>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</si>
  <si>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</si>
  <si>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</si>
  <si>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</si>
  <si>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t>Analista de Documentación</t>
  </si>
  <si>
    <t xml:space="preserve">Enc. Div. Recursos Humanos. </t>
  </si>
  <si>
    <t>Teresa Suzaña Montero</t>
  </si>
  <si>
    <t>Jhonniel García Samboy</t>
  </si>
  <si>
    <t>Andrés Galva Galva</t>
  </si>
  <si>
    <t>Centro de Documentación</t>
  </si>
  <si>
    <t>Mensajero</t>
  </si>
  <si>
    <t>Lic. Víctor C. Zabala Sánchez,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</si>
  <si>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00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</si>
  <si>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Nómina Fija, Agosto 2025</t>
  </si>
  <si>
    <t>Nómina Fija, Septiembre 2025</t>
  </si>
  <si>
    <t>Judith Yessenia Núñez Holguín</t>
  </si>
  <si>
    <t>Nómina Fija,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</si>
</sst>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b/>
      <sz val="14.5"/>
      <name val="Malgun Gothic"/>
      <family val="2"/>
    </font>
    <font>
      <sz val="14.5"/>
      <name val="Malgun Gothic"/>
      <family val="2"/>
    </font>
    <font>
      <sz val="16"/>
      <color theme="1"/>
      <name val="Calibri"/>
      <family val="2"/>
      <scheme val="minor"/>
    </font>
    <font>
      <sz val="16"/>
      <color theme="1"/>
      <name val="Malgun Gothic"/>
      <family val="2"/>
    </font>
    <font>
      <sz val="16"/>
      <name val="Malgun Gothic"/>
      <family val="2"/>
    </font>
    <font>
      <b/>
      <sz val="16"/>
      <name val="Malgun Gothic"/>
      <family val="2"/>
    </font>
    <font>
      <b/>
      <sz val="16"/>
      <color theme="1"/>
      <name val="Malgun Gothic"/>
      <family val="2"/>
    </font>
    <font>
      <b/>
      <sz val="16"/>
      <color theme="0"/>
      <name val="Malgun Gothic"/>
      <family val="2"/>
    </font>
    <font>
      <sz val="26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color theme="2" tint="-0.749992370372631"/>
      <name val="Bell MT"/>
      <family val="1"/>
    </font>
    <font>
      <b/>
      <sz val="36"/>
      <name val="Bell MT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3" fillId="37" borderId="14" xfId="0" applyFont="1" applyFill="1" applyBorder="1" applyAlignment="1">
      <alignment vertical="center"/>
    </xf>
    <xf numFmtId="0" fontId="33" fillId="37" borderId="15" xfId="0" applyFont="1" applyFill="1" applyBorder="1"/>
    <xf numFmtId="0" fontId="33" fillId="37" borderId="11" xfId="0" applyFont="1" applyFill="1" applyBorder="1"/>
    <xf numFmtId="0" fontId="33" fillId="37" borderId="15" xfId="0" applyFont="1" applyFill="1" applyBorder="1" applyAlignment="1">
      <alignment horizontal="center"/>
    </xf>
    <xf numFmtId="4" fontId="34" fillId="37" borderId="1" xfId="0" applyNumberFormat="1" applyFont="1" applyFill="1" applyBorder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" fontId="37" fillId="0" borderId="1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8" fillId="37" borderId="14" xfId="0" quotePrefix="1" applyFont="1" applyFill="1" applyBorder="1" applyAlignment="1">
      <alignment horizontal="left" vertical="center"/>
    </xf>
    <xf numFmtId="0" fontId="38" fillId="37" borderId="15" xfId="0" applyFont="1" applyFill="1" applyBorder="1"/>
    <xf numFmtId="0" fontId="38" fillId="37" borderId="15" xfId="0" applyFont="1" applyFill="1" applyBorder="1" applyAlignment="1"/>
    <xf numFmtId="0" fontId="38" fillId="37" borderId="15" xfId="0" applyFont="1" applyFill="1" applyBorder="1" applyAlignment="1">
      <alignment horizontal="center"/>
    </xf>
    <xf numFmtId="0" fontId="38" fillId="37" borderId="15" xfId="0" applyFont="1" applyFill="1" applyBorder="1" applyAlignment="1">
      <alignment horizontal="right"/>
    </xf>
    <xf numFmtId="4" fontId="37" fillId="37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vertical="center" wrapText="1"/>
    </xf>
    <xf numFmtId="0" fontId="36" fillId="37" borderId="0" xfId="0" applyFont="1" applyFill="1" applyAlignment="1">
      <alignment vertical="center"/>
    </xf>
    <xf numFmtId="0" fontId="38" fillId="37" borderId="14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7" fillId="2" borderId="0" xfId="0" applyFont="1" applyFill="1" applyAlignment="1">
      <alignment vertical="center"/>
    </xf>
    <xf numFmtId="0" fontId="38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 wrapText="1"/>
    </xf>
    <xf numFmtId="0" fontId="38" fillId="37" borderId="21" xfId="0" applyFont="1" applyFill="1" applyBorder="1" applyAlignment="1">
      <alignment vertical="center"/>
    </xf>
    <xf numFmtId="0" fontId="37" fillId="0" borderId="1" xfId="0" quotePrefix="1" applyFont="1" applyBorder="1" applyAlignment="1">
      <alignment horizontal="left" vertical="center" wrapText="1"/>
    </xf>
    <xf numFmtId="43" fontId="40" fillId="34" borderId="13" xfId="45" applyFont="1" applyFill="1" applyBorder="1" applyAlignment="1">
      <alignment horizontal="center" vertical="center"/>
    </xf>
    <xf numFmtId="0" fontId="38" fillId="0" borderId="1" xfId="0" quotePrefix="1" applyFont="1" applyBorder="1" applyAlignment="1">
      <alignment horizontal="left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42" fillId="2" borderId="0" xfId="0" applyFont="1" applyFill="1" applyAlignment="1">
      <alignment horizontal="center"/>
    </xf>
    <xf numFmtId="0" fontId="41" fillId="0" borderId="0" xfId="0" applyFont="1" applyAlignment="1"/>
    <xf numFmtId="0" fontId="43" fillId="2" borderId="0" xfId="0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46" fillId="2" borderId="0" xfId="1" quotePrefix="1" applyFont="1" applyFill="1" applyAlignment="1">
      <alignment horizontal="center"/>
    </xf>
    <xf numFmtId="0" fontId="46" fillId="2" borderId="0" xfId="1" applyFont="1" applyFill="1" applyAlignment="1">
      <alignment horizontal="center"/>
    </xf>
    <xf numFmtId="0" fontId="4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8" fillId="2" borderId="17" xfId="0" applyFont="1" applyFill="1" applyBorder="1" applyAlignment="1">
      <alignment horizontal="right" vertical="center"/>
    </xf>
    <xf numFmtId="0" fontId="38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47" fillId="2" borderId="0" xfId="1" quotePrefix="1" applyFont="1" applyFill="1" applyAlignment="1">
      <alignment horizontal="center"/>
    </xf>
    <xf numFmtId="0" fontId="47" fillId="2" borderId="0" xfId="1" applyFont="1" applyFill="1" applyAlignment="1">
      <alignment horizont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97</xdr:row>
      <xdr:rowOff>114300</xdr:rowOff>
    </xdr:from>
    <xdr:to>
      <xdr:col>11</xdr:col>
      <xdr:colOff>868560</xdr:colOff>
      <xdr:row>136</xdr:row>
      <xdr:rowOff>0</xdr:rowOff>
    </xdr:to>
    <xdr:pic>
      <xdr:nvPicPr>
        <xdr:cNvPr id="26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92</xdr:row>
      <xdr:rowOff>66675</xdr:rowOff>
    </xdr:from>
    <xdr:to>
      <xdr:col>15</xdr:col>
      <xdr:colOff>237150</xdr:colOff>
      <xdr:row>103</xdr:row>
      <xdr:rowOff>77930</xdr:rowOff>
    </xdr:to>
    <xdr:pic>
      <xdr:nvPicPr>
        <xdr:cNvPr id="29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95</xdr:row>
      <xdr:rowOff>66675</xdr:rowOff>
    </xdr:from>
    <xdr:to>
      <xdr:col>11</xdr:col>
      <xdr:colOff>381000</xdr:colOff>
      <xdr:row>133</xdr:row>
      <xdr:rowOff>145473</xdr:rowOff>
    </xdr:to>
    <xdr:pic>
      <xdr:nvPicPr>
        <xdr:cNvPr id="33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90</xdr:row>
      <xdr:rowOff>85725</xdr:rowOff>
    </xdr:from>
    <xdr:to>
      <xdr:col>20</xdr:col>
      <xdr:colOff>8379</xdr:colOff>
      <xdr:row>128</xdr:row>
      <xdr:rowOff>161926</xdr:rowOff>
    </xdr:to>
    <xdr:pic>
      <xdr:nvPicPr>
        <xdr:cNvPr id="20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10</xdr:col>
      <xdr:colOff>174172</xdr:colOff>
      <xdr:row>8</xdr:row>
      <xdr:rowOff>171450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900545</xdr:colOff>
      <xdr:row>1</xdr:row>
      <xdr:rowOff>207818</xdr:rowOff>
    </xdr:from>
    <xdr:to>
      <xdr:col>9</xdr:col>
      <xdr:colOff>1099829</xdr:colOff>
      <xdr:row>9</xdr:row>
      <xdr:rowOff>11257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8759" y="452747"/>
          <a:ext cx="1696070" cy="17628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680357</xdr:colOff>
      <xdr:row>1</xdr:row>
      <xdr:rowOff>108856</xdr:rowOff>
    </xdr:from>
    <xdr:to>
      <xdr:col>9</xdr:col>
      <xdr:colOff>872220</xdr:colOff>
      <xdr:row>9</xdr:row>
      <xdr:rowOff>42181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1" y="353785"/>
          <a:ext cx="1688648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88"/>
  <sheetViews>
    <sheetView view="pageBreakPreview" topLeftCell="B1" zoomScaleNormal="100" zoomScaleSheetLayoutView="100" workbookViewId="0">
      <selection activeCell="B8" sqref="B8:R8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2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</row>
    <row r="7" spans="2:18" s="8" customFormat="1" ht="20.100000000000001" customHeigh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</row>
    <row r="8" spans="2:18" s="8" customFormat="1" ht="20.100000000000001" customHeight="1" x14ac:dyDescent="0.25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2:18" s="8" customFormat="1" ht="20.100000000000001" customHeight="1" x14ac:dyDescent="0.25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</row>
    <row r="10" spans="2:18" s="8" customFormat="1" ht="46.5" customHeight="1" x14ac:dyDescent="0.75">
      <c r="B10" s="91" t="s">
        <v>76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</row>
    <row r="11" spans="2:18" s="8" customFormat="1" ht="9.7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93" t="s">
        <v>75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</row>
    <row r="13" spans="2:18" s="8" customFormat="1" ht="5.25" customHeight="1" x14ac:dyDescent="0.25">
      <c r="B13" s="94"/>
      <c r="C13" s="94"/>
      <c r="D13" s="94"/>
      <c r="E13" s="95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spans="2:18" s="1" customFormat="1" ht="20.100000000000001" customHeight="1" x14ac:dyDescent="0.2">
      <c r="B14" s="79" t="s">
        <v>7</v>
      </c>
      <c r="C14" s="79" t="s">
        <v>10</v>
      </c>
      <c r="D14" s="81" t="s">
        <v>22</v>
      </c>
      <c r="E14" s="21"/>
      <c r="F14" s="75" t="s">
        <v>1</v>
      </c>
      <c r="G14" s="83" t="s">
        <v>18</v>
      </c>
      <c r="H14" s="77" t="s">
        <v>66</v>
      </c>
      <c r="I14" s="79" t="s">
        <v>14</v>
      </c>
      <c r="J14" s="83" t="s">
        <v>16</v>
      </c>
      <c r="K14" s="83"/>
      <c r="L14" s="83"/>
      <c r="M14" s="83"/>
      <c r="N14" s="83"/>
      <c r="O14" s="83"/>
      <c r="P14" s="18"/>
      <c r="Q14" s="25" t="s">
        <v>0</v>
      </c>
      <c r="R14" s="79" t="s">
        <v>15</v>
      </c>
    </row>
    <row r="15" spans="2:18" s="1" customFormat="1" ht="20.100000000000001" customHeight="1" x14ac:dyDescent="0.2">
      <c r="B15" s="79"/>
      <c r="C15" s="79"/>
      <c r="D15" s="81"/>
      <c r="E15" s="23" t="s">
        <v>43</v>
      </c>
      <c r="F15" s="75"/>
      <c r="G15" s="83"/>
      <c r="H15" s="77"/>
      <c r="I15" s="79"/>
      <c r="J15" s="99" t="s">
        <v>2</v>
      </c>
      <c r="K15" s="99"/>
      <c r="L15" s="99" t="s">
        <v>11</v>
      </c>
      <c r="M15" s="101" t="s">
        <v>9</v>
      </c>
      <c r="N15" s="101"/>
      <c r="O15" s="99" t="s">
        <v>8</v>
      </c>
      <c r="P15" s="19" t="s">
        <v>44</v>
      </c>
      <c r="Q15" s="99" t="s">
        <v>12</v>
      </c>
      <c r="R15" s="79"/>
    </row>
    <row r="16" spans="2:18" s="1" customFormat="1" ht="20.100000000000001" customHeight="1" x14ac:dyDescent="0.2">
      <c r="B16" s="80"/>
      <c r="C16" s="80"/>
      <c r="D16" s="82"/>
      <c r="E16" s="22"/>
      <c r="F16" s="76"/>
      <c r="G16" s="84"/>
      <c r="H16" s="78"/>
      <c r="I16" s="80"/>
      <c r="J16" s="12" t="s">
        <v>3</v>
      </c>
      <c r="K16" s="12" t="s">
        <v>4</v>
      </c>
      <c r="L16" s="100"/>
      <c r="M16" s="12" t="s">
        <v>5</v>
      </c>
      <c r="N16" s="12" t="s">
        <v>6</v>
      </c>
      <c r="O16" s="100"/>
      <c r="P16" s="20" t="s">
        <v>21</v>
      </c>
      <c r="Q16" s="100"/>
      <c r="R16" s="80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" si="0">H19*2.87%</f>
        <v>1291.5</v>
      </c>
      <c r="K19" s="40">
        <f t="shared" ref="K19" si="1">H19*7.1%</f>
        <v>3195</v>
      </c>
      <c r="L19" s="40">
        <f>H19*1.15%</f>
        <v>517.5</v>
      </c>
      <c r="M19" s="40">
        <f t="shared" ref="M19" si="2">H19*3.04%</f>
        <v>1368</v>
      </c>
      <c r="N19" s="40">
        <f t="shared" ref="N19" si="3">H19*7.09%</f>
        <v>3190.5</v>
      </c>
      <c r="O19" s="40">
        <f t="shared" ref="O19" si="4">J19+K19+L19+M19+N19</f>
        <v>9562.5</v>
      </c>
      <c r="P19" s="40">
        <v>25</v>
      </c>
      <c r="Q19" s="40">
        <f t="shared" ref="Q19" si="5">I19+J19+M19+P19</f>
        <v>3832.83</v>
      </c>
      <c r="R19" s="40">
        <f t="shared" ref="R19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ref="J20" si="7">H20*2.87%</f>
        <v>717.5</v>
      </c>
      <c r="K20" s="40">
        <f t="shared" ref="K20" si="8">H20*7.1%</f>
        <v>1775</v>
      </c>
      <c r="L20" s="40">
        <f>H20*1.15%</f>
        <v>287.5</v>
      </c>
      <c r="M20" s="40">
        <f t="shared" ref="M20" si="9">H20*3.04%</f>
        <v>760</v>
      </c>
      <c r="N20" s="40">
        <f t="shared" ref="N20" si="10">H20*7.09%</f>
        <v>1772.5</v>
      </c>
      <c r="O20" s="40">
        <f t="shared" ref="O20" si="11">J20+K20+L20+M20+N20</f>
        <v>5312.5</v>
      </c>
      <c r="P20" s="40">
        <v>25</v>
      </c>
      <c r="Q20" s="40">
        <f t="shared" ref="Q20" si="12">I20+J20+M20+P20</f>
        <v>1502.5</v>
      </c>
      <c r="R20" s="40">
        <f t="shared" ref="R20" si="13">H20-Q20</f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" si="14">H25*2.87%</f>
        <v>1722</v>
      </c>
      <c r="K25" s="40">
        <f t="shared" ref="K25" si="15">H25*7.1%</f>
        <v>4260</v>
      </c>
      <c r="L25" s="40">
        <v>690</v>
      </c>
      <c r="M25" s="40">
        <f t="shared" ref="M25" si="16">H25*3.04%</f>
        <v>1824</v>
      </c>
      <c r="N25" s="40">
        <f t="shared" ref="N25:N29" si="17">H25*7.09%</f>
        <v>4254</v>
      </c>
      <c r="O25" s="40">
        <f t="shared" ref="O25" si="18">J25+K25+L25+M25+N25</f>
        <v>12750</v>
      </c>
      <c r="P25" s="40">
        <v>25</v>
      </c>
      <c r="Q25" s="40">
        <f t="shared" ref="Q25" si="19">I25+J25+M25+P25</f>
        <v>7057.65</v>
      </c>
      <c r="R25" s="40">
        <f t="shared" ref="R25" si="20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ref="J26:J29" si="21">H26*2.87%</f>
        <v>1722</v>
      </c>
      <c r="K26" s="40">
        <f t="shared" ref="K26:K29" si="22">H26*7.1%</f>
        <v>4260</v>
      </c>
      <c r="L26" s="40">
        <v>690</v>
      </c>
      <c r="M26" s="40">
        <f t="shared" ref="M26:M29" si="23">H26*3.04%</f>
        <v>1824</v>
      </c>
      <c r="N26" s="40">
        <f t="shared" si="17"/>
        <v>4254</v>
      </c>
      <c r="O26" s="40">
        <f t="shared" ref="O26:O29" si="24">J26+K26+L26+M26+N26</f>
        <v>12750</v>
      </c>
      <c r="P26" s="40">
        <v>25</v>
      </c>
      <c r="Q26" s="40">
        <f t="shared" ref="Q26:Q29" si="25">I26+J26+M26+P26</f>
        <v>7057.65</v>
      </c>
      <c r="R26" s="40">
        <f t="shared" ref="R26:R34" si="26">H26-Q26</f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ref="J27" si="27">H27*2.87%</f>
        <v>1148</v>
      </c>
      <c r="K27" s="40">
        <f t="shared" ref="K27" si="28">H27*7.1%</f>
        <v>2840</v>
      </c>
      <c r="L27" s="40">
        <f t="shared" ref="L27" si="29">H27*1.15%</f>
        <v>460</v>
      </c>
      <c r="M27" s="40">
        <f t="shared" ref="M27" si="30">H27*3.04%</f>
        <v>1216</v>
      </c>
      <c r="N27" s="40">
        <f t="shared" si="17"/>
        <v>2836</v>
      </c>
      <c r="O27" s="40">
        <f t="shared" ref="O27" si="31">J27+K27+L27+M27+N27</f>
        <v>8500</v>
      </c>
      <c r="P27" s="40">
        <v>25</v>
      </c>
      <c r="Q27" s="40">
        <f t="shared" ref="Q27" si="32">I27+J27+M27+P27</f>
        <v>2831.65</v>
      </c>
      <c r="R27" s="40">
        <f t="shared" si="26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21"/>
        <v>1148</v>
      </c>
      <c r="K28" s="40">
        <f t="shared" si="22"/>
        <v>2840</v>
      </c>
      <c r="L28" s="40">
        <f t="shared" ref="L28:L34" si="33">H28*1.15%</f>
        <v>460</v>
      </c>
      <c r="M28" s="40">
        <f t="shared" si="23"/>
        <v>1216</v>
      </c>
      <c r="N28" s="40">
        <f t="shared" si="17"/>
        <v>2836</v>
      </c>
      <c r="O28" s="40">
        <f t="shared" si="24"/>
        <v>8500</v>
      </c>
      <c r="P28" s="40">
        <v>25</v>
      </c>
      <c r="Q28" s="40">
        <f t="shared" si="25"/>
        <v>2831.65</v>
      </c>
      <c r="R28" s="40">
        <f t="shared" si="26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21"/>
        <v>717.5</v>
      </c>
      <c r="K29" s="40">
        <f t="shared" si="22"/>
        <v>1775</v>
      </c>
      <c r="L29" s="40">
        <f t="shared" si="33"/>
        <v>287.5</v>
      </c>
      <c r="M29" s="40">
        <f t="shared" si="23"/>
        <v>760</v>
      </c>
      <c r="N29" s="40">
        <f t="shared" si="17"/>
        <v>1772.5</v>
      </c>
      <c r="O29" s="40">
        <f t="shared" si="24"/>
        <v>5312.5</v>
      </c>
      <c r="P29" s="40">
        <v>25</v>
      </c>
      <c r="Q29" s="40">
        <f t="shared" si="25"/>
        <v>1502.5</v>
      </c>
      <c r="R29" s="40">
        <f t="shared" si="26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ref="J30:J34" si="34">H30*2.87%</f>
        <v>1004.5</v>
      </c>
      <c r="K30" s="40">
        <f t="shared" ref="K30:K34" si="35">H30*7.1%</f>
        <v>2485</v>
      </c>
      <c r="L30" s="40">
        <f t="shared" si="33"/>
        <v>402.5</v>
      </c>
      <c r="M30" s="40">
        <f t="shared" ref="M30:M34" si="36">H30*3.04%</f>
        <v>1064</v>
      </c>
      <c r="N30" s="40">
        <f t="shared" ref="N30:N34" si="37">H30*7.09%</f>
        <v>2481.5</v>
      </c>
      <c r="O30" s="40">
        <f t="shared" ref="O30:O34" si="38">J30+K30+L30+M30+N30</f>
        <v>7437.5</v>
      </c>
      <c r="P30" s="40">
        <v>25</v>
      </c>
      <c r="Q30" s="40">
        <f t="shared" ref="Q30:Q34" si="39">I30+J30+M30+P30</f>
        <v>2093.5</v>
      </c>
      <c r="R30" s="40">
        <f t="shared" si="26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34"/>
        <v>774.9</v>
      </c>
      <c r="K31" s="40">
        <f t="shared" si="35"/>
        <v>1917</v>
      </c>
      <c r="L31" s="40">
        <f t="shared" ref="L31" si="40">H31*1.15%</f>
        <v>310.5</v>
      </c>
      <c r="M31" s="40">
        <f t="shared" si="36"/>
        <v>820.8</v>
      </c>
      <c r="N31" s="40">
        <f t="shared" ref="N31" si="41">H31*7.09%</f>
        <v>1914.3</v>
      </c>
      <c r="O31" s="40">
        <f t="shared" si="38"/>
        <v>5737.5</v>
      </c>
      <c r="P31" s="40">
        <v>25</v>
      </c>
      <c r="Q31" s="40">
        <f t="shared" si="39"/>
        <v>1620.7</v>
      </c>
      <c r="R31" s="40">
        <f t="shared" si="26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34"/>
        <v>688.8</v>
      </c>
      <c r="K32" s="40">
        <f t="shared" si="35"/>
        <v>1704</v>
      </c>
      <c r="L32" s="40">
        <f t="shared" si="33"/>
        <v>276</v>
      </c>
      <c r="M32" s="40">
        <f t="shared" si="36"/>
        <v>729.6</v>
      </c>
      <c r="N32" s="40">
        <f t="shared" si="37"/>
        <v>1701.6</v>
      </c>
      <c r="O32" s="40">
        <f t="shared" si="38"/>
        <v>5100</v>
      </c>
      <c r="P32" s="40">
        <v>25</v>
      </c>
      <c r="Q32" s="40">
        <f t="shared" si="39"/>
        <v>1443.4</v>
      </c>
      <c r="R32" s="40">
        <f t="shared" si="26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48</v>
      </c>
      <c r="D33" s="48" t="s">
        <v>49</v>
      </c>
      <c r="E33" s="37" t="s">
        <v>32</v>
      </c>
      <c r="F33" s="35" t="s">
        <v>13</v>
      </c>
      <c r="G33" s="35" t="s">
        <v>19</v>
      </c>
      <c r="H33" s="38">
        <v>24000</v>
      </c>
      <c r="I33" s="38"/>
      <c r="J33" s="40">
        <f t="shared" si="34"/>
        <v>688.8</v>
      </c>
      <c r="K33" s="40">
        <f t="shared" si="35"/>
        <v>1704</v>
      </c>
      <c r="L33" s="40">
        <f t="shared" si="33"/>
        <v>276</v>
      </c>
      <c r="M33" s="40">
        <f t="shared" si="36"/>
        <v>729.6</v>
      </c>
      <c r="N33" s="40">
        <f t="shared" si="37"/>
        <v>1701.6</v>
      </c>
      <c r="O33" s="40">
        <f t="shared" si="38"/>
        <v>5100</v>
      </c>
      <c r="P33" s="40">
        <v>25</v>
      </c>
      <c r="Q33" s="40">
        <f t="shared" si="39"/>
        <v>1443.4</v>
      </c>
      <c r="R33" s="40">
        <f t="shared" si="26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16</v>
      </c>
      <c r="C34" s="36" t="s">
        <v>71</v>
      </c>
      <c r="D34" s="37" t="s">
        <v>73</v>
      </c>
      <c r="E34" s="37" t="s">
        <v>32</v>
      </c>
      <c r="F34" s="35" t="s">
        <v>13</v>
      </c>
      <c r="G34" s="35" t="s">
        <v>19</v>
      </c>
      <c r="H34" s="38">
        <v>25000</v>
      </c>
      <c r="I34" s="38"/>
      <c r="J34" s="40">
        <f t="shared" si="34"/>
        <v>717.5</v>
      </c>
      <c r="K34" s="40">
        <f t="shared" si="35"/>
        <v>1775</v>
      </c>
      <c r="L34" s="40">
        <f t="shared" si="33"/>
        <v>287.5</v>
      </c>
      <c r="M34" s="40">
        <f t="shared" si="36"/>
        <v>760</v>
      </c>
      <c r="N34" s="40">
        <f t="shared" si="37"/>
        <v>1772.5</v>
      </c>
      <c r="O34" s="40">
        <f t="shared" si="38"/>
        <v>5312.5</v>
      </c>
      <c r="P34" s="40">
        <v>25</v>
      </c>
      <c r="Q34" s="40">
        <f t="shared" si="39"/>
        <v>1502.5</v>
      </c>
      <c r="R34" s="40">
        <f t="shared" si="26"/>
        <v>23497.5</v>
      </c>
      <c r="S34" s="8"/>
      <c r="T34" s="24"/>
      <c r="U34" s="8"/>
    </row>
    <row r="35" spans="1:21" s="14" customFormat="1" ht="30" customHeight="1" x14ac:dyDescent="0.5">
      <c r="A35" s="56"/>
      <c r="B35" s="50" t="s">
        <v>50</v>
      </c>
      <c r="C35" s="43"/>
      <c r="D35" s="44"/>
      <c r="E35" s="43"/>
      <c r="F35" s="43"/>
      <c r="G35" s="43"/>
      <c r="H35" s="43"/>
      <c r="I35" s="43"/>
      <c r="J35" s="46"/>
      <c r="K35" s="46"/>
      <c r="L35" s="46"/>
      <c r="M35" s="46"/>
      <c r="N35" s="46"/>
      <c r="O35" s="46"/>
      <c r="P35" s="46"/>
      <c r="Q35" s="46"/>
      <c r="R35" s="46"/>
      <c r="S35" s="8"/>
      <c r="T35" s="24"/>
      <c r="U35" s="8"/>
    </row>
    <row r="36" spans="1:21" s="14" customFormat="1" ht="45" customHeight="1" x14ac:dyDescent="0.25">
      <c r="A36" s="56"/>
      <c r="B36" s="35">
        <v>17</v>
      </c>
      <c r="C36" s="57" t="s">
        <v>51</v>
      </c>
      <c r="D36" s="51" t="s">
        <v>53</v>
      </c>
      <c r="E36" s="58" t="s">
        <v>50</v>
      </c>
      <c r="F36" s="59" t="s">
        <v>13</v>
      </c>
      <c r="G36" s="35" t="s">
        <v>19</v>
      </c>
      <c r="H36" s="60">
        <v>100000</v>
      </c>
      <c r="I36" s="60">
        <v>12105.44</v>
      </c>
      <c r="J36" s="40">
        <f>H36*2.87%</f>
        <v>2870</v>
      </c>
      <c r="K36" s="40">
        <f>H36*7.1%</f>
        <v>7100</v>
      </c>
      <c r="L36" s="40">
        <f>H36*1.15%</f>
        <v>1150</v>
      </c>
      <c r="M36" s="40">
        <f>H36*3.04%</f>
        <v>3040</v>
      </c>
      <c r="N36" s="40">
        <f>H36*7.09%</f>
        <v>7090</v>
      </c>
      <c r="O36" s="40">
        <f>J36+K36+L36+M36+N36</f>
        <v>21250</v>
      </c>
      <c r="P36" s="40">
        <v>25</v>
      </c>
      <c r="Q36" s="40">
        <f>I36+J36+M36+P36</f>
        <v>18040.439999999999</v>
      </c>
      <c r="R36" s="40">
        <f>H36-Q36</f>
        <v>81959.56</v>
      </c>
      <c r="S36" s="8"/>
      <c r="T36" s="24"/>
      <c r="U36" s="8"/>
    </row>
    <row r="37" spans="1:21" s="14" customFormat="1" ht="30" customHeight="1" x14ac:dyDescent="0.25">
      <c r="A37" s="56"/>
      <c r="B37" s="35">
        <v>18</v>
      </c>
      <c r="C37" s="57" t="s">
        <v>52</v>
      </c>
      <c r="D37" s="58" t="s">
        <v>25</v>
      </c>
      <c r="E37" s="58" t="s">
        <v>50</v>
      </c>
      <c r="F37" s="59" t="s">
        <v>13</v>
      </c>
      <c r="G37" s="59" t="s">
        <v>20</v>
      </c>
      <c r="H37" s="60">
        <v>35000</v>
      </c>
      <c r="I37" s="60"/>
      <c r="J37" s="40">
        <f>H37*2.87%</f>
        <v>1004.5</v>
      </c>
      <c r="K37" s="40">
        <f>H37*7.1%</f>
        <v>2485</v>
      </c>
      <c r="L37" s="40">
        <f>H37*1.15%</f>
        <v>402.5</v>
      </c>
      <c r="M37" s="40">
        <f>H37*3.04%</f>
        <v>1064</v>
      </c>
      <c r="N37" s="40">
        <f>H37*7.09%</f>
        <v>2481.5</v>
      </c>
      <c r="O37" s="40">
        <f>J37+K37+L37+M37+N37</f>
        <v>7437.5</v>
      </c>
      <c r="P37" s="40">
        <v>25</v>
      </c>
      <c r="Q37" s="40">
        <f>I37+J37+M37+P37</f>
        <v>2093.5</v>
      </c>
      <c r="R37" s="40">
        <f>H37-Q37</f>
        <v>32906.5</v>
      </c>
      <c r="S37" s="8"/>
      <c r="T37" s="24"/>
      <c r="U37" s="8"/>
    </row>
    <row r="38" spans="1:21" s="14" customFormat="1" ht="30" customHeight="1" x14ac:dyDescent="0.5">
      <c r="A38" s="56"/>
      <c r="B38" s="42" t="s">
        <v>61</v>
      </c>
      <c r="C38" s="43"/>
      <c r="D38" s="44"/>
      <c r="E38" s="43"/>
      <c r="F38" s="43"/>
      <c r="G38" s="43"/>
      <c r="H38" s="43"/>
      <c r="I38" s="43"/>
      <c r="J38" s="46"/>
      <c r="K38" s="46"/>
      <c r="L38" s="46"/>
      <c r="M38" s="46"/>
      <c r="N38" s="46"/>
      <c r="O38" s="46"/>
      <c r="P38" s="46"/>
      <c r="Q38" s="46"/>
      <c r="R38" s="46"/>
      <c r="S38" s="8"/>
      <c r="T38" s="24"/>
      <c r="U38" s="8"/>
    </row>
    <row r="39" spans="1:21" s="14" customFormat="1" ht="45" customHeight="1" x14ac:dyDescent="0.25">
      <c r="A39" s="56"/>
      <c r="B39" s="61">
        <v>19</v>
      </c>
      <c r="C39" s="36" t="s">
        <v>54</v>
      </c>
      <c r="D39" s="58" t="s">
        <v>55</v>
      </c>
      <c r="E39" s="62" t="s">
        <v>62</v>
      </c>
      <c r="F39" s="59" t="s">
        <v>13</v>
      </c>
      <c r="G39" s="59" t="s">
        <v>20</v>
      </c>
      <c r="H39" s="60">
        <v>35000</v>
      </c>
      <c r="I39" s="60"/>
      <c r="J39" s="40">
        <f>H39*2.87%</f>
        <v>1004.5</v>
      </c>
      <c r="K39" s="40">
        <f>H39*7.1%</f>
        <v>2485</v>
      </c>
      <c r="L39" s="40">
        <f>H39*1.15%</f>
        <v>402.5</v>
      </c>
      <c r="M39" s="40">
        <f>H39*3.04%</f>
        <v>1064</v>
      </c>
      <c r="N39" s="40">
        <f>H39*7.09%</f>
        <v>2481.5</v>
      </c>
      <c r="O39" s="40">
        <f>J39+K39+L39+M39+N39</f>
        <v>7437.5</v>
      </c>
      <c r="P39" s="40">
        <v>25</v>
      </c>
      <c r="Q39" s="40">
        <f>I39+J39+M39+P39</f>
        <v>2093.5</v>
      </c>
      <c r="R39" s="40">
        <f>H39-Q39</f>
        <v>32906.5</v>
      </c>
      <c r="S39" s="8"/>
      <c r="T39" s="24"/>
      <c r="U39" s="8"/>
    </row>
    <row r="40" spans="1:21" s="14" customFormat="1" ht="45" customHeight="1" x14ac:dyDescent="0.25">
      <c r="A40" s="56"/>
      <c r="B40" s="35">
        <v>20</v>
      </c>
      <c r="C40" s="36" t="s">
        <v>56</v>
      </c>
      <c r="D40" s="37" t="s">
        <v>55</v>
      </c>
      <c r="E40" s="62" t="s">
        <v>62</v>
      </c>
      <c r="F40" s="59" t="s">
        <v>13</v>
      </c>
      <c r="G40" s="59" t="s">
        <v>20</v>
      </c>
      <c r="H40" s="38">
        <v>35000</v>
      </c>
      <c r="I40" s="38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21</v>
      </c>
      <c r="C41" s="36" t="s">
        <v>57</v>
      </c>
      <c r="D41" s="37" t="s">
        <v>55</v>
      </c>
      <c r="E41" s="62" t="s">
        <v>62</v>
      </c>
      <c r="F41" s="59" t="s">
        <v>13</v>
      </c>
      <c r="G41" s="59" t="s">
        <v>19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30" customHeight="1" x14ac:dyDescent="0.5">
      <c r="A42" s="56"/>
      <c r="B42" s="63" t="s">
        <v>58</v>
      </c>
      <c r="C42" s="43"/>
      <c r="D42" s="44"/>
      <c r="E42" s="43"/>
      <c r="F42" s="43"/>
      <c r="G42" s="43"/>
      <c r="H42" s="43"/>
      <c r="I42" s="43"/>
      <c r="J42" s="46"/>
      <c r="K42" s="46"/>
      <c r="L42" s="46"/>
      <c r="M42" s="46"/>
      <c r="N42" s="46"/>
      <c r="O42" s="46"/>
      <c r="P42" s="46"/>
      <c r="Q42" s="46"/>
      <c r="R42" s="46"/>
      <c r="S42" s="8"/>
      <c r="T42" s="24"/>
      <c r="U42" s="8"/>
    </row>
    <row r="43" spans="1:21" ht="45" customHeight="1" x14ac:dyDescent="0.25">
      <c r="A43" s="56"/>
      <c r="B43" s="61">
        <v>22</v>
      </c>
      <c r="C43" s="66" t="s">
        <v>59</v>
      </c>
      <c r="D43" s="64" t="s">
        <v>60</v>
      </c>
      <c r="E43" s="48" t="s">
        <v>72</v>
      </c>
      <c r="F43" s="35" t="s">
        <v>13</v>
      </c>
      <c r="G43" s="35" t="s">
        <v>20</v>
      </c>
      <c r="H43" s="38">
        <v>85000</v>
      </c>
      <c r="I43" s="38">
        <v>8577.06</v>
      </c>
      <c r="J43" s="40">
        <f>H43*2.87%</f>
        <v>2439.5</v>
      </c>
      <c r="K43" s="40">
        <f>H43*7.1%</f>
        <v>6035</v>
      </c>
      <c r="L43" s="40">
        <f>H43*1.15%</f>
        <v>977.5</v>
      </c>
      <c r="M43" s="40">
        <f>H43*3.04%</f>
        <v>2584</v>
      </c>
      <c r="N43" s="40">
        <f>H43*7.09%</f>
        <v>6026.5</v>
      </c>
      <c r="O43" s="40">
        <f>J43+K43+L43+M43+N43</f>
        <v>18062.5</v>
      </c>
      <c r="P43" s="40">
        <v>25</v>
      </c>
      <c r="Q43" s="40">
        <f>I43+J43+M43+P43</f>
        <v>13625.56</v>
      </c>
      <c r="R43" s="40">
        <f>H43-Q43</f>
        <v>71374.44</v>
      </c>
    </row>
    <row r="44" spans="1:21" ht="39.75" customHeight="1" x14ac:dyDescent="0.35">
      <c r="A44" s="33"/>
      <c r="B44" s="96" t="s">
        <v>17</v>
      </c>
      <c r="C44" s="96"/>
      <c r="D44" s="96"/>
      <c r="E44" s="96"/>
      <c r="F44" s="96"/>
      <c r="G44" s="97"/>
      <c r="H44" s="65">
        <f t="shared" ref="H44:O44" si="42">SUM(H18:H43)</f>
        <v>921500</v>
      </c>
      <c r="I44" s="65">
        <f t="shared" si="42"/>
        <v>41794.870000000003</v>
      </c>
      <c r="J44" s="65">
        <f t="shared" si="42"/>
        <v>26447.05</v>
      </c>
      <c r="K44" s="65">
        <f t="shared" si="42"/>
        <v>65426.5</v>
      </c>
      <c r="L44" s="65">
        <f t="shared" si="42"/>
        <v>10424.75</v>
      </c>
      <c r="M44" s="65">
        <f t="shared" si="42"/>
        <v>28013.599999999999</v>
      </c>
      <c r="N44" s="65">
        <f t="shared" si="42"/>
        <v>65334.35</v>
      </c>
      <c r="O44" s="65">
        <f t="shared" si="42"/>
        <v>195646.25</v>
      </c>
      <c r="P44" s="65">
        <f>SUM(P17:P34)</f>
        <v>375</v>
      </c>
      <c r="Q44" s="65">
        <f>SUM(Q17:Q43)</f>
        <v>96780.52</v>
      </c>
      <c r="R44" s="65">
        <f>SUM(R17:R43)</f>
        <v>824719.48</v>
      </c>
    </row>
    <row r="45" spans="1:21" ht="3.75" customHeight="1" x14ac:dyDescent="0.25">
      <c r="B45" s="26"/>
      <c r="C45" s="26"/>
      <c r="D45" s="26"/>
      <c r="E45" s="26"/>
      <c r="F45" s="26"/>
      <c r="G45" s="26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21" ht="56.25" customHeight="1" x14ac:dyDescent="0.25">
      <c r="B46" s="17"/>
      <c r="O46" s="6"/>
      <c r="P46" s="6"/>
      <c r="Q46" s="6"/>
    </row>
    <row r="47" spans="1:21" ht="31.5" customHeight="1" x14ac:dyDescent="0.5">
      <c r="B47" s="85" t="s">
        <v>74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</row>
    <row r="48" spans="1:21" ht="21" customHeight="1" x14ac:dyDescent="0.25">
      <c r="B48" s="87" t="s">
        <v>68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</row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</sheetData>
  <mergeCells count="23">
    <mergeCell ref="B47:R47"/>
    <mergeCell ref="B48:R48"/>
    <mergeCell ref="B6:R7"/>
    <mergeCell ref="B9:R9"/>
    <mergeCell ref="B10:R10"/>
    <mergeCell ref="B12:R12"/>
    <mergeCell ref="B13:R13"/>
    <mergeCell ref="B44:G44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</mergeCells>
  <conditionalFormatting sqref="B38">
    <cfRule type="duplicateValues" dxfId="9" priority="10"/>
  </conditionalFormatting>
  <conditionalFormatting sqref="B42">
    <cfRule type="duplicateValues" dxfId="8" priority="6"/>
  </conditionalFormatting>
  <conditionalFormatting sqref="C36">
    <cfRule type="duplicateValues" dxfId="7" priority="12"/>
  </conditionalFormatting>
  <conditionalFormatting sqref="C37">
    <cfRule type="duplicateValues" dxfId="6" priority="13"/>
  </conditionalFormatting>
  <conditionalFormatting sqref="C43">
    <cfRule type="duplicateValues" dxfId="5" priority="16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view="pageBreakPreview" topLeftCell="B1" zoomScale="55" zoomScaleNormal="100" zoomScaleSheetLayoutView="55" workbookViewId="0">
      <selection activeCell="M21" sqref="M21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2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</row>
    <row r="7" spans="2:18" s="8" customFormat="1" ht="20.100000000000001" customHeigh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</row>
    <row r="8" spans="2:18" s="8" customFormat="1" ht="20.100000000000001" customHeight="1" x14ac:dyDescent="0.25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2:18" s="8" customFormat="1" ht="19.5" customHeight="1" x14ac:dyDescent="0.25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</row>
    <row r="10" spans="2:18" s="8" customFormat="1" ht="46.5" customHeight="1" x14ac:dyDescent="0.75">
      <c r="B10" s="102" t="s">
        <v>77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spans="2:18" s="8" customFormat="1" ht="9.7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93" t="s">
        <v>75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</row>
    <row r="13" spans="2:18" s="8" customFormat="1" ht="5.25" customHeight="1" x14ac:dyDescent="0.25">
      <c r="B13" s="94"/>
      <c r="C13" s="94"/>
      <c r="D13" s="94"/>
      <c r="E13" s="95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spans="2:18" s="1" customFormat="1" ht="20.100000000000001" customHeight="1" x14ac:dyDescent="0.2">
      <c r="B14" s="79" t="s">
        <v>7</v>
      </c>
      <c r="C14" s="79" t="s">
        <v>10</v>
      </c>
      <c r="D14" s="81" t="s">
        <v>22</v>
      </c>
      <c r="E14" s="67"/>
      <c r="F14" s="75" t="s">
        <v>1</v>
      </c>
      <c r="G14" s="83" t="s">
        <v>18</v>
      </c>
      <c r="H14" s="77" t="s">
        <v>66</v>
      </c>
      <c r="I14" s="79" t="s">
        <v>14</v>
      </c>
      <c r="J14" s="83" t="s">
        <v>16</v>
      </c>
      <c r="K14" s="83"/>
      <c r="L14" s="83"/>
      <c r="M14" s="83"/>
      <c r="N14" s="83"/>
      <c r="O14" s="83"/>
      <c r="P14" s="70"/>
      <c r="Q14" s="70" t="s">
        <v>0</v>
      </c>
      <c r="R14" s="79" t="s">
        <v>15</v>
      </c>
    </row>
    <row r="15" spans="2:18" s="1" customFormat="1" ht="20.100000000000001" customHeight="1" x14ac:dyDescent="0.2">
      <c r="B15" s="79"/>
      <c r="C15" s="79"/>
      <c r="D15" s="81"/>
      <c r="E15" s="23" t="s">
        <v>43</v>
      </c>
      <c r="F15" s="75"/>
      <c r="G15" s="83"/>
      <c r="H15" s="77"/>
      <c r="I15" s="79"/>
      <c r="J15" s="99" t="s">
        <v>2</v>
      </c>
      <c r="K15" s="99"/>
      <c r="L15" s="99" t="s">
        <v>11</v>
      </c>
      <c r="M15" s="101" t="s">
        <v>9</v>
      </c>
      <c r="N15" s="101"/>
      <c r="O15" s="99" t="s">
        <v>8</v>
      </c>
      <c r="P15" s="68" t="s">
        <v>44</v>
      </c>
      <c r="Q15" s="99" t="s">
        <v>12</v>
      </c>
      <c r="R15" s="79"/>
    </row>
    <row r="16" spans="2:18" s="1" customFormat="1" ht="20.100000000000001" customHeight="1" x14ac:dyDescent="0.2">
      <c r="B16" s="80"/>
      <c r="C16" s="80"/>
      <c r="D16" s="82"/>
      <c r="E16" s="22"/>
      <c r="F16" s="76"/>
      <c r="G16" s="84"/>
      <c r="H16" s="78"/>
      <c r="I16" s="80"/>
      <c r="J16" s="12" t="s">
        <v>3</v>
      </c>
      <c r="K16" s="12" t="s">
        <v>4</v>
      </c>
      <c r="L16" s="100"/>
      <c r="M16" s="12" t="s">
        <v>5</v>
      </c>
      <c r="N16" s="12" t="s">
        <v>6</v>
      </c>
      <c r="O16" s="100"/>
      <c r="P16" s="69" t="s">
        <v>21</v>
      </c>
      <c r="Q16" s="100"/>
      <c r="R16" s="80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:J20" si="0">H19*2.87%</f>
        <v>1291.5</v>
      </c>
      <c r="K19" s="40">
        <f t="shared" ref="K19:K20" si="1">H19*7.1%</f>
        <v>3195</v>
      </c>
      <c r="L19" s="40">
        <f>H19*1.15%</f>
        <v>517.5</v>
      </c>
      <c r="M19" s="40">
        <f t="shared" ref="M19:M20" si="2">H19*3.04%</f>
        <v>1368</v>
      </c>
      <c r="N19" s="40">
        <f t="shared" ref="N19:N20" si="3">H19*7.09%</f>
        <v>3190.5</v>
      </c>
      <c r="O19" s="40">
        <f t="shared" ref="O19:O20" si="4">J19+K19+L19+M19+N19</f>
        <v>9562.5</v>
      </c>
      <c r="P19" s="40">
        <v>25</v>
      </c>
      <c r="Q19" s="40">
        <f t="shared" ref="Q19:Q20" si="5">I19+J19+M19+P19</f>
        <v>3832.83</v>
      </c>
      <c r="R19" s="40">
        <f t="shared" ref="R19:R20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si="0"/>
        <v>717.5</v>
      </c>
      <c r="K20" s="40">
        <f t="shared" si="1"/>
        <v>1775</v>
      </c>
      <c r="L20" s="40">
        <f>H20*1.15%</f>
        <v>287.5</v>
      </c>
      <c r="M20" s="40">
        <f t="shared" si="2"/>
        <v>760</v>
      </c>
      <c r="N20" s="40">
        <f t="shared" si="3"/>
        <v>1772.5</v>
      </c>
      <c r="O20" s="40">
        <f t="shared" si="4"/>
        <v>5312.5</v>
      </c>
      <c r="P20" s="40">
        <v>25</v>
      </c>
      <c r="Q20" s="40">
        <f t="shared" si="5"/>
        <v>1502.5</v>
      </c>
      <c r="R20" s="40">
        <f t="shared" si="6"/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:J34" si="7">H25*2.87%</f>
        <v>1722</v>
      </c>
      <c r="K25" s="40">
        <f t="shared" ref="K25:K34" si="8">H25*7.1%</f>
        <v>4260</v>
      </c>
      <c r="L25" s="40">
        <v>690</v>
      </c>
      <c r="M25" s="40">
        <f t="shared" ref="M25:M34" si="9">H25*3.04%</f>
        <v>1824</v>
      </c>
      <c r="N25" s="40">
        <f t="shared" ref="N25:N34" si="10">H25*7.09%</f>
        <v>4254</v>
      </c>
      <c r="O25" s="40">
        <f t="shared" ref="O25:O34" si="11">J25+K25+L25+M25+N25</f>
        <v>12750</v>
      </c>
      <c r="P25" s="40">
        <v>25</v>
      </c>
      <c r="Q25" s="40">
        <f t="shared" ref="Q25:Q34" si="12">I25+J25+M25+P25</f>
        <v>7057.65</v>
      </c>
      <c r="R25" s="40">
        <f t="shared" ref="R25:R34" si="13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si="7"/>
        <v>1722</v>
      </c>
      <c r="K26" s="40">
        <f t="shared" si="8"/>
        <v>4260</v>
      </c>
      <c r="L26" s="40">
        <v>690</v>
      </c>
      <c r="M26" s="40">
        <f t="shared" si="9"/>
        <v>1824</v>
      </c>
      <c r="N26" s="40">
        <f t="shared" si="10"/>
        <v>4254</v>
      </c>
      <c r="O26" s="40">
        <f t="shared" si="11"/>
        <v>12750</v>
      </c>
      <c r="P26" s="40">
        <v>25</v>
      </c>
      <c r="Q26" s="40">
        <f t="shared" si="12"/>
        <v>7057.65</v>
      </c>
      <c r="R26" s="40">
        <f t="shared" si="13"/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si="7"/>
        <v>1148</v>
      </c>
      <c r="K27" s="40">
        <f t="shared" si="8"/>
        <v>2840</v>
      </c>
      <c r="L27" s="40">
        <f t="shared" ref="L27:L34" si="14">H27*1.15%</f>
        <v>460</v>
      </c>
      <c r="M27" s="40">
        <f t="shared" si="9"/>
        <v>1216</v>
      </c>
      <c r="N27" s="40">
        <f t="shared" si="10"/>
        <v>2836</v>
      </c>
      <c r="O27" s="40">
        <f t="shared" si="11"/>
        <v>8500</v>
      </c>
      <c r="P27" s="40">
        <v>25</v>
      </c>
      <c r="Q27" s="40">
        <f t="shared" si="12"/>
        <v>2831.65</v>
      </c>
      <c r="R27" s="40">
        <f t="shared" si="13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7"/>
        <v>1148</v>
      </c>
      <c r="K28" s="40">
        <f t="shared" si="8"/>
        <v>2840</v>
      </c>
      <c r="L28" s="40">
        <f t="shared" si="14"/>
        <v>460</v>
      </c>
      <c r="M28" s="40">
        <f t="shared" si="9"/>
        <v>1216</v>
      </c>
      <c r="N28" s="40">
        <f t="shared" si="10"/>
        <v>2836</v>
      </c>
      <c r="O28" s="40">
        <f t="shared" si="11"/>
        <v>8500</v>
      </c>
      <c r="P28" s="40">
        <v>25</v>
      </c>
      <c r="Q28" s="40">
        <f t="shared" si="12"/>
        <v>2831.65</v>
      </c>
      <c r="R28" s="40">
        <f t="shared" si="13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7"/>
        <v>717.5</v>
      </c>
      <c r="K29" s="40">
        <f t="shared" si="8"/>
        <v>1775</v>
      </c>
      <c r="L29" s="40">
        <f t="shared" si="14"/>
        <v>287.5</v>
      </c>
      <c r="M29" s="40">
        <f t="shared" si="9"/>
        <v>760</v>
      </c>
      <c r="N29" s="40">
        <f t="shared" si="10"/>
        <v>1772.5</v>
      </c>
      <c r="O29" s="40">
        <f t="shared" si="11"/>
        <v>5312.5</v>
      </c>
      <c r="P29" s="40">
        <v>25</v>
      </c>
      <c r="Q29" s="40">
        <f t="shared" si="12"/>
        <v>1502.5</v>
      </c>
      <c r="R29" s="40">
        <f t="shared" si="13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si="7"/>
        <v>1004.5</v>
      </c>
      <c r="K30" s="40">
        <f t="shared" si="8"/>
        <v>2485</v>
      </c>
      <c r="L30" s="40">
        <f t="shared" si="14"/>
        <v>402.5</v>
      </c>
      <c r="M30" s="40">
        <f t="shared" si="9"/>
        <v>1064</v>
      </c>
      <c r="N30" s="40">
        <f t="shared" si="10"/>
        <v>2481.5</v>
      </c>
      <c r="O30" s="40">
        <f t="shared" si="11"/>
        <v>7437.5</v>
      </c>
      <c r="P30" s="40">
        <v>25</v>
      </c>
      <c r="Q30" s="40">
        <f t="shared" si="12"/>
        <v>2093.5</v>
      </c>
      <c r="R30" s="40">
        <f t="shared" si="13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7"/>
        <v>774.9</v>
      </c>
      <c r="K31" s="40">
        <f t="shared" si="8"/>
        <v>1917</v>
      </c>
      <c r="L31" s="40">
        <f t="shared" si="14"/>
        <v>310.5</v>
      </c>
      <c r="M31" s="40">
        <f t="shared" si="9"/>
        <v>820.8</v>
      </c>
      <c r="N31" s="40">
        <f t="shared" si="10"/>
        <v>1914.3</v>
      </c>
      <c r="O31" s="40">
        <f t="shared" si="11"/>
        <v>5737.5</v>
      </c>
      <c r="P31" s="40">
        <v>25</v>
      </c>
      <c r="Q31" s="40">
        <f t="shared" si="12"/>
        <v>1620.7</v>
      </c>
      <c r="R31" s="40">
        <f t="shared" si="13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7"/>
        <v>688.8</v>
      </c>
      <c r="K32" s="40">
        <f t="shared" si="8"/>
        <v>1704</v>
      </c>
      <c r="L32" s="40">
        <f t="shared" si="14"/>
        <v>276</v>
      </c>
      <c r="M32" s="40">
        <f t="shared" si="9"/>
        <v>729.6</v>
      </c>
      <c r="N32" s="40">
        <f t="shared" si="10"/>
        <v>1701.6</v>
      </c>
      <c r="O32" s="40">
        <f t="shared" si="11"/>
        <v>5100</v>
      </c>
      <c r="P32" s="40">
        <v>25</v>
      </c>
      <c r="Q32" s="40">
        <f t="shared" si="12"/>
        <v>1443.4</v>
      </c>
      <c r="R32" s="40">
        <f t="shared" si="13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48</v>
      </c>
      <c r="D33" s="48" t="s">
        <v>49</v>
      </c>
      <c r="E33" s="37" t="s">
        <v>32</v>
      </c>
      <c r="F33" s="35" t="s">
        <v>13</v>
      </c>
      <c r="G33" s="35" t="s">
        <v>19</v>
      </c>
      <c r="H33" s="38">
        <v>24000</v>
      </c>
      <c r="I33" s="38"/>
      <c r="J33" s="40">
        <f t="shared" si="7"/>
        <v>688.8</v>
      </c>
      <c r="K33" s="40">
        <f t="shared" si="8"/>
        <v>1704</v>
      </c>
      <c r="L33" s="40">
        <f t="shared" si="14"/>
        <v>276</v>
      </c>
      <c r="M33" s="40">
        <f t="shared" si="9"/>
        <v>729.6</v>
      </c>
      <c r="N33" s="40">
        <f t="shared" si="10"/>
        <v>1701.6</v>
      </c>
      <c r="O33" s="40">
        <f t="shared" si="11"/>
        <v>5100</v>
      </c>
      <c r="P33" s="40">
        <v>25</v>
      </c>
      <c r="Q33" s="40">
        <f t="shared" si="12"/>
        <v>1443.4</v>
      </c>
      <c r="R33" s="40">
        <f t="shared" si="13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16</v>
      </c>
      <c r="C34" s="36" t="s">
        <v>71</v>
      </c>
      <c r="D34" s="37" t="s">
        <v>73</v>
      </c>
      <c r="E34" s="37" t="s">
        <v>32</v>
      </c>
      <c r="F34" s="35" t="s">
        <v>13</v>
      </c>
      <c r="G34" s="35" t="s">
        <v>19</v>
      </c>
      <c r="H34" s="38">
        <v>25000</v>
      </c>
      <c r="I34" s="38"/>
      <c r="J34" s="40">
        <f t="shared" si="7"/>
        <v>717.5</v>
      </c>
      <c r="K34" s="40">
        <f t="shared" si="8"/>
        <v>1775</v>
      </c>
      <c r="L34" s="40">
        <f t="shared" si="14"/>
        <v>287.5</v>
      </c>
      <c r="M34" s="40">
        <f t="shared" si="9"/>
        <v>760</v>
      </c>
      <c r="N34" s="40">
        <f t="shared" si="10"/>
        <v>1772.5</v>
      </c>
      <c r="O34" s="40">
        <f t="shared" si="11"/>
        <v>5312.5</v>
      </c>
      <c r="P34" s="40">
        <v>25</v>
      </c>
      <c r="Q34" s="40">
        <f t="shared" si="12"/>
        <v>1502.5</v>
      </c>
      <c r="R34" s="40">
        <f t="shared" si="13"/>
        <v>23497.5</v>
      </c>
      <c r="S34" s="8"/>
      <c r="T34" s="24"/>
      <c r="U34" s="8"/>
    </row>
    <row r="35" spans="1:21" s="14" customFormat="1" ht="30" customHeight="1" x14ac:dyDescent="0.5">
      <c r="A35" s="56"/>
      <c r="B35" s="50" t="s">
        <v>50</v>
      </c>
      <c r="C35" s="43"/>
      <c r="D35" s="44"/>
      <c r="E35" s="43"/>
      <c r="F35" s="43"/>
      <c r="G35" s="43"/>
      <c r="H35" s="43"/>
      <c r="I35" s="43"/>
      <c r="J35" s="46"/>
      <c r="K35" s="46"/>
      <c r="L35" s="46"/>
      <c r="M35" s="46"/>
      <c r="N35" s="46"/>
      <c r="O35" s="46"/>
      <c r="P35" s="46"/>
      <c r="Q35" s="46"/>
      <c r="R35" s="46"/>
      <c r="S35" s="8"/>
      <c r="T35" s="24"/>
      <c r="U35" s="8"/>
    </row>
    <row r="36" spans="1:21" s="14" customFormat="1" ht="45" customHeight="1" x14ac:dyDescent="0.25">
      <c r="A36" s="56"/>
      <c r="B36" s="35">
        <v>17</v>
      </c>
      <c r="C36" s="57" t="s">
        <v>51</v>
      </c>
      <c r="D36" s="51" t="s">
        <v>53</v>
      </c>
      <c r="E36" s="58" t="s">
        <v>50</v>
      </c>
      <c r="F36" s="59" t="s">
        <v>13</v>
      </c>
      <c r="G36" s="35" t="s">
        <v>19</v>
      </c>
      <c r="H36" s="60">
        <v>100000</v>
      </c>
      <c r="I36" s="60">
        <v>12105.44</v>
      </c>
      <c r="J36" s="40">
        <f>H36*2.87%</f>
        <v>2870</v>
      </c>
      <c r="K36" s="40">
        <f>H36*7.1%</f>
        <v>7100</v>
      </c>
      <c r="L36" s="40">
        <f>H36*1.15%</f>
        <v>1150</v>
      </c>
      <c r="M36" s="40">
        <f>H36*3.04%</f>
        <v>3040</v>
      </c>
      <c r="N36" s="40">
        <f>H36*7.09%</f>
        <v>7090</v>
      </c>
      <c r="O36" s="40">
        <f>J36+K36+L36+M36+N36</f>
        <v>21250</v>
      </c>
      <c r="P36" s="40">
        <v>25</v>
      </c>
      <c r="Q36" s="40">
        <f>I36+J36+M36+P36</f>
        <v>18040.439999999999</v>
      </c>
      <c r="R36" s="40">
        <f>H36-Q36</f>
        <v>81959.56</v>
      </c>
      <c r="S36" s="8"/>
      <c r="T36" s="24"/>
      <c r="U36" s="8"/>
    </row>
    <row r="37" spans="1:21" s="14" customFormat="1" ht="30" customHeight="1" x14ac:dyDescent="0.25">
      <c r="A37" s="56"/>
      <c r="B37" s="35">
        <v>18</v>
      </c>
      <c r="C37" s="57" t="s">
        <v>52</v>
      </c>
      <c r="D37" s="58" t="s">
        <v>25</v>
      </c>
      <c r="E37" s="58" t="s">
        <v>50</v>
      </c>
      <c r="F37" s="59" t="s">
        <v>13</v>
      </c>
      <c r="G37" s="59" t="s">
        <v>20</v>
      </c>
      <c r="H37" s="60">
        <v>35000</v>
      </c>
      <c r="I37" s="60"/>
      <c r="J37" s="40">
        <f>H37*2.87%</f>
        <v>1004.5</v>
      </c>
      <c r="K37" s="40">
        <f>H37*7.1%</f>
        <v>2485</v>
      </c>
      <c r="L37" s="40">
        <f>H37*1.15%</f>
        <v>402.5</v>
      </c>
      <c r="M37" s="40">
        <f>H37*3.04%</f>
        <v>1064</v>
      </c>
      <c r="N37" s="40">
        <f>H37*7.09%</f>
        <v>2481.5</v>
      </c>
      <c r="O37" s="40">
        <f>J37+K37+L37+M37+N37</f>
        <v>7437.5</v>
      </c>
      <c r="P37" s="40">
        <v>25</v>
      </c>
      <c r="Q37" s="40">
        <f>I37+J37+M37+P37</f>
        <v>2093.5</v>
      </c>
      <c r="R37" s="40">
        <f>H37-Q37</f>
        <v>32906.5</v>
      </c>
      <c r="S37" s="8"/>
      <c r="T37" s="24"/>
      <c r="U37" s="8"/>
    </row>
    <row r="38" spans="1:21" s="14" customFormat="1" ht="30" customHeight="1" x14ac:dyDescent="0.5">
      <c r="A38" s="56"/>
      <c r="B38" s="42" t="s">
        <v>61</v>
      </c>
      <c r="C38" s="43"/>
      <c r="D38" s="44"/>
      <c r="E38" s="43"/>
      <c r="F38" s="43"/>
      <c r="G38" s="43"/>
      <c r="H38" s="43"/>
      <c r="I38" s="43"/>
      <c r="J38" s="46"/>
      <c r="K38" s="46"/>
      <c r="L38" s="46"/>
      <c r="M38" s="46"/>
      <c r="N38" s="46"/>
      <c r="O38" s="46"/>
      <c r="P38" s="46"/>
      <c r="Q38" s="46"/>
      <c r="R38" s="46"/>
      <c r="S38" s="8"/>
      <c r="T38" s="24"/>
      <c r="U38" s="8"/>
    </row>
    <row r="39" spans="1:21" s="14" customFormat="1" ht="45" customHeight="1" x14ac:dyDescent="0.25">
      <c r="A39" s="56"/>
      <c r="B39" s="61">
        <v>19</v>
      </c>
      <c r="C39" s="36" t="s">
        <v>54</v>
      </c>
      <c r="D39" s="58" t="s">
        <v>55</v>
      </c>
      <c r="E39" s="62" t="s">
        <v>62</v>
      </c>
      <c r="F39" s="59" t="s">
        <v>13</v>
      </c>
      <c r="G39" s="59" t="s">
        <v>20</v>
      </c>
      <c r="H39" s="60">
        <v>35000</v>
      </c>
      <c r="I39" s="60"/>
      <c r="J39" s="40">
        <f>H39*2.87%</f>
        <v>1004.5</v>
      </c>
      <c r="K39" s="40">
        <f>H39*7.1%</f>
        <v>2485</v>
      </c>
      <c r="L39" s="40">
        <f>H39*1.15%</f>
        <v>402.5</v>
      </c>
      <c r="M39" s="40">
        <f>H39*3.04%</f>
        <v>1064</v>
      </c>
      <c r="N39" s="40">
        <f>H39*7.09%</f>
        <v>2481.5</v>
      </c>
      <c r="O39" s="40">
        <f>J39+K39+L39+M39+N39</f>
        <v>7437.5</v>
      </c>
      <c r="P39" s="40">
        <v>25</v>
      </c>
      <c r="Q39" s="40">
        <f>I39+J39+M39+P39</f>
        <v>2093.5</v>
      </c>
      <c r="R39" s="40">
        <f>H39-Q39</f>
        <v>32906.5</v>
      </c>
      <c r="S39" s="8"/>
      <c r="T39" s="24"/>
      <c r="U39" s="8"/>
    </row>
    <row r="40" spans="1:21" s="14" customFormat="1" ht="45" customHeight="1" x14ac:dyDescent="0.25">
      <c r="A40" s="56"/>
      <c r="B40" s="35">
        <v>20</v>
      </c>
      <c r="C40" s="36" t="s">
        <v>56</v>
      </c>
      <c r="D40" s="37" t="s">
        <v>55</v>
      </c>
      <c r="E40" s="62" t="s">
        <v>62</v>
      </c>
      <c r="F40" s="59" t="s">
        <v>13</v>
      </c>
      <c r="G40" s="59" t="s">
        <v>20</v>
      </c>
      <c r="H40" s="38">
        <v>35000</v>
      </c>
      <c r="I40" s="38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21</v>
      </c>
      <c r="C41" s="36" t="s">
        <v>57</v>
      </c>
      <c r="D41" s="37" t="s">
        <v>55</v>
      </c>
      <c r="E41" s="62" t="s">
        <v>62</v>
      </c>
      <c r="F41" s="59" t="s">
        <v>13</v>
      </c>
      <c r="G41" s="59" t="s">
        <v>19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30" customHeight="1" x14ac:dyDescent="0.5">
      <c r="A42" s="56"/>
      <c r="B42" s="63" t="s">
        <v>58</v>
      </c>
      <c r="C42" s="43"/>
      <c r="D42" s="44"/>
      <c r="E42" s="43"/>
      <c r="F42" s="43"/>
      <c r="G42" s="43"/>
      <c r="H42" s="43"/>
      <c r="I42" s="43"/>
      <c r="J42" s="46"/>
      <c r="K42" s="46"/>
      <c r="L42" s="46"/>
      <c r="M42" s="46"/>
      <c r="N42" s="46"/>
      <c r="O42" s="46"/>
      <c r="P42" s="46"/>
      <c r="Q42" s="46"/>
      <c r="R42" s="46"/>
      <c r="S42" s="8"/>
      <c r="T42" s="24"/>
      <c r="U42" s="8"/>
    </row>
    <row r="43" spans="1:21" ht="45" customHeight="1" x14ac:dyDescent="0.25">
      <c r="A43" s="56"/>
      <c r="B43" s="61">
        <v>22</v>
      </c>
      <c r="C43" s="66" t="s">
        <v>59</v>
      </c>
      <c r="D43" s="64" t="s">
        <v>60</v>
      </c>
      <c r="E43" s="48" t="s">
        <v>72</v>
      </c>
      <c r="F43" s="35" t="s">
        <v>13</v>
      </c>
      <c r="G43" s="35" t="s">
        <v>20</v>
      </c>
      <c r="H43" s="38">
        <v>85000</v>
      </c>
      <c r="I43" s="38">
        <v>8577.06</v>
      </c>
      <c r="J43" s="40">
        <f>H43*2.87%</f>
        <v>2439.5</v>
      </c>
      <c r="K43" s="40">
        <f>H43*7.1%</f>
        <v>6035</v>
      </c>
      <c r="L43" s="40">
        <f>H43*1.15%</f>
        <v>977.5</v>
      </c>
      <c r="M43" s="40">
        <f>H43*3.04%</f>
        <v>2584</v>
      </c>
      <c r="N43" s="40">
        <f>H43*7.09%</f>
        <v>6026.5</v>
      </c>
      <c r="O43" s="40">
        <f>J43+K43+L43+M43+N43</f>
        <v>18062.5</v>
      </c>
      <c r="P43" s="40">
        <v>25</v>
      </c>
      <c r="Q43" s="40">
        <f>I43+J43+M43+P43</f>
        <v>13625.56</v>
      </c>
      <c r="R43" s="40">
        <f>H43-Q43</f>
        <v>71374.44</v>
      </c>
    </row>
    <row r="44" spans="1:21" ht="39.75" customHeight="1" x14ac:dyDescent="0.35">
      <c r="A44" s="33"/>
      <c r="B44" s="96" t="s">
        <v>17</v>
      </c>
      <c r="C44" s="96"/>
      <c r="D44" s="96"/>
      <c r="E44" s="96"/>
      <c r="F44" s="96"/>
      <c r="G44" s="97"/>
      <c r="H44" s="65">
        <f t="shared" ref="H44:O44" si="15">SUM(H18:H43)</f>
        <v>921500</v>
      </c>
      <c r="I44" s="65">
        <f t="shared" si="15"/>
        <v>41794.870000000003</v>
      </c>
      <c r="J44" s="65">
        <f t="shared" si="15"/>
        <v>26447.05</v>
      </c>
      <c r="K44" s="65">
        <f t="shared" si="15"/>
        <v>65426.5</v>
      </c>
      <c r="L44" s="65">
        <f t="shared" si="15"/>
        <v>10424.75</v>
      </c>
      <c r="M44" s="65">
        <f t="shared" si="15"/>
        <v>28013.599999999999</v>
      </c>
      <c r="N44" s="65">
        <f t="shared" si="15"/>
        <v>65334.35</v>
      </c>
      <c r="O44" s="65">
        <f t="shared" si="15"/>
        <v>195646.25</v>
      </c>
      <c r="P44" s="65">
        <f>SUM(P17:P34)</f>
        <v>375</v>
      </c>
      <c r="Q44" s="65">
        <f>SUM(Q17:Q43)</f>
        <v>96780.52</v>
      </c>
      <c r="R44" s="65">
        <f>SUM(R17:R43)</f>
        <v>824719.48</v>
      </c>
    </row>
    <row r="45" spans="1:21" ht="3.75" customHeight="1" x14ac:dyDescent="0.25">
      <c r="B45" s="26"/>
      <c r="C45" s="26"/>
      <c r="D45" s="26"/>
      <c r="E45" s="26"/>
      <c r="F45" s="26"/>
      <c r="G45" s="26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21" ht="56.25" customHeight="1" x14ac:dyDescent="0.25">
      <c r="B46" s="17"/>
      <c r="O46" s="6"/>
      <c r="P46" s="6"/>
      <c r="Q46" s="6"/>
    </row>
    <row r="47" spans="1:21" ht="31.5" customHeight="1" x14ac:dyDescent="0.5">
      <c r="B47" s="85" t="s">
        <v>74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</row>
    <row r="48" spans="1:21" ht="21" customHeight="1" x14ac:dyDescent="0.25">
      <c r="B48" s="87" t="s">
        <v>68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</row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</sheetData>
  <mergeCells count="23">
    <mergeCell ref="B44:G44"/>
    <mergeCell ref="B47:R47"/>
    <mergeCell ref="B48:R48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conditionalFormatting sqref="B38">
    <cfRule type="duplicateValues" dxfId="4" priority="2"/>
  </conditionalFormatting>
  <conditionalFormatting sqref="B42">
    <cfRule type="duplicateValues" dxfId="3" priority="1"/>
  </conditionalFormatting>
  <conditionalFormatting sqref="C36">
    <cfRule type="duplicateValues" dxfId="2" priority="3"/>
  </conditionalFormatting>
  <conditionalFormatting sqref="C37">
    <cfRule type="duplicateValues" dxfId="1" priority="4"/>
  </conditionalFormatting>
  <conditionalFormatting sqref="C43">
    <cfRule type="duplicateValues" dxfId="0" priority="5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abSelected="1" view="pageBreakPreview" topLeftCell="B34" zoomScale="70" zoomScaleNormal="100" zoomScaleSheetLayoutView="70" workbookViewId="0">
      <selection activeCell="B6" sqref="B6:R7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8.7109375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</row>
    <row r="7" spans="2:18" s="8" customFormat="1" ht="20.100000000000001" customHeigh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</row>
    <row r="8" spans="2:18" s="8" customFormat="1" ht="20.100000000000001" customHeight="1" x14ac:dyDescent="0.25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2:18" s="8" customFormat="1" ht="7.5" customHeight="1" x14ac:dyDescent="0.25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</row>
    <row r="10" spans="2:18" s="8" customFormat="1" ht="46.5" customHeight="1" x14ac:dyDescent="0.75">
      <c r="B10" s="102" t="s">
        <v>79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spans="2:18" s="8" customFormat="1" ht="9.75" hidden="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93" t="s">
        <v>75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</row>
    <row r="13" spans="2:18" s="8" customFormat="1" ht="5.25" customHeight="1" x14ac:dyDescent="0.25">
      <c r="B13" s="94"/>
      <c r="C13" s="94"/>
      <c r="D13" s="94"/>
      <c r="E13" s="95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spans="2:18" s="1" customFormat="1" ht="20.100000000000001" customHeight="1" x14ac:dyDescent="0.2">
      <c r="B14" s="79" t="s">
        <v>7</v>
      </c>
      <c r="C14" s="79" t="s">
        <v>10</v>
      </c>
      <c r="D14" s="81" t="s">
        <v>22</v>
      </c>
      <c r="E14" s="71"/>
      <c r="F14" s="75" t="s">
        <v>1</v>
      </c>
      <c r="G14" s="83" t="s">
        <v>18</v>
      </c>
      <c r="H14" s="77" t="s">
        <v>66</v>
      </c>
      <c r="I14" s="79" t="s">
        <v>14</v>
      </c>
      <c r="J14" s="83" t="s">
        <v>16</v>
      </c>
      <c r="K14" s="83"/>
      <c r="L14" s="83"/>
      <c r="M14" s="83"/>
      <c r="N14" s="83"/>
      <c r="O14" s="83"/>
      <c r="P14" s="72"/>
      <c r="Q14" s="72" t="s">
        <v>0</v>
      </c>
      <c r="R14" s="79" t="s">
        <v>15</v>
      </c>
    </row>
    <row r="15" spans="2:18" s="1" customFormat="1" ht="20.100000000000001" customHeight="1" x14ac:dyDescent="0.2">
      <c r="B15" s="79"/>
      <c r="C15" s="79"/>
      <c r="D15" s="81"/>
      <c r="E15" s="23" t="s">
        <v>43</v>
      </c>
      <c r="F15" s="75"/>
      <c r="G15" s="83"/>
      <c r="H15" s="77"/>
      <c r="I15" s="79"/>
      <c r="J15" s="99" t="s">
        <v>2</v>
      </c>
      <c r="K15" s="99"/>
      <c r="L15" s="99" t="s">
        <v>11</v>
      </c>
      <c r="M15" s="101" t="s">
        <v>9</v>
      </c>
      <c r="N15" s="101"/>
      <c r="O15" s="99" t="s">
        <v>8</v>
      </c>
      <c r="P15" s="73" t="s">
        <v>44</v>
      </c>
      <c r="Q15" s="99" t="s">
        <v>12</v>
      </c>
      <c r="R15" s="79"/>
    </row>
    <row r="16" spans="2:18" s="1" customFormat="1" ht="20.100000000000001" customHeight="1" x14ac:dyDescent="0.2">
      <c r="B16" s="80"/>
      <c r="C16" s="80"/>
      <c r="D16" s="82"/>
      <c r="E16" s="22"/>
      <c r="F16" s="76"/>
      <c r="G16" s="84"/>
      <c r="H16" s="78"/>
      <c r="I16" s="80"/>
      <c r="J16" s="12" t="s">
        <v>3</v>
      </c>
      <c r="K16" s="12" t="s">
        <v>4</v>
      </c>
      <c r="L16" s="100"/>
      <c r="M16" s="12" t="s">
        <v>5</v>
      </c>
      <c r="N16" s="12" t="s">
        <v>6</v>
      </c>
      <c r="O16" s="100"/>
      <c r="P16" s="74" t="s">
        <v>21</v>
      </c>
      <c r="Q16" s="100"/>
      <c r="R16" s="80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:J20" si="0">H19*2.87%</f>
        <v>1291.5</v>
      </c>
      <c r="K19" s="40">
        <f t="shared" ref="K19:K20" si="1">H19*7.1%</f>
        <v>3195</v>
      </c>
      <c r="L19" s="40">
        <f>H19*1.15%</f>
        <v>517.5</v>
      </c>
      <c r="M19" s="40">
        <f t="shared" ref="M19:M20" si="2">H19*3.04%</f>
        <v>1368</v>
      </c>
      <c r="N19" s="40">
        <f t="shared" ref="N19:N20" si="3">H19*7.09%</f>
        <v>3190.5</v>
      </c>
      <c r="O19" s="40">
        <f t="shared" ref="O19:O20" si="4">J19+K19+L19+M19+N19</f>
        <v>9562.5</v>
      </c>
      <c r="P19" s="40">
        <v>25</v>
      </c>
      <c r="Q19" s="40">
        <f t="shared" ref="Q19:Q20" si="5">I19+J19+M19+P19</f>
        <v>3832.83</v>
      </c>
      <c r="R19" s="40">
        <f t="shared" ref="R19:R20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si="0"/>
        <v>717.5</v>
      </c>
      <c r="K20" s="40">
        <f t="shared" si="1"/>
        <v>1775</v>
      </c>
      <c r="L20" s="40">
        <f>H20*1.15%</f>
        <v>287.5</v>
      </c>
      <c r="M20" s="40">
        <f t="shared" si="2"/>
        <v>760</v>
      </c>
      <c r="N20" s="40">
        <f t="shared" si="3"/>
        <v>1772.5</v>
      </c>
      <c r="O20" s="40">
        <f t="shared" si="4"/>
        <v>5312.5</v>
      </c>
      <c r="P20" s="40">
        <v>25</v>
      </c>
      <c r="Q20" s="40">
        <f t="shared" si="5"/>
        <v>1502.5</v>
      </c>
      <c r="R20" s="40">
        <f t="shared" si="6"/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:J35" si="7">H25*2.87%</f>
        <v>1722</v>
      </c>
      <c r="K25" s="40">
        <f t="shared" ref="K25:K35" si="8">H25*7.1%</f>
        <v>4260</v>
      </c>
      <c r="L25" s="40">
        <v>690</v>
      </c>
      <c r="M25" s="40">
        <f t="shared" ref="M25:M35" si="9">H25*3.04%</f>
        <v>1824</v>
      </c>
      <c r="N25" s="40">
        <f t="shared" ref="N25:N35" si="10">H25*7.09%</f>
        <v>4254</v>
      </c>
      <c r="O25" s="40">
        <f t="shared" ref="O25:O35" si="11">J25+K25+L25+M25+N25</f>
        <v>12750</v>
      </c>
      <c r="P25" s="40">
        <v>25</v>
      </c>
      <c r="Q25" s="40">
        <f t="shared" ref="Q25:Q35" si="12">I25+J25+M25+P25</f>
        <v>7057.65</v>
      </c>
      <c r="R25" s="40">
        <f t="shared" ref="R25:R35" si="13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si="7"/>
        <v>1722</v>
      </c>
      <c r="K26" s="40">
        <f t="shared" si="8"/>
        <v>4260</v>
      </c>
      <c r="L26" s="40">
        <v>690</v>
      </c>
      <c r="M26" s="40">
        <f t="shared" si="9"/>
        <v>1824</v>
      </c>
      <c r="N26" s="40">
        <f t="shared" si="10"/>
        <v>4254</v>
      </c>
      <c r="O26" s="40">
        <f t="shared" si="11"/>
        <v>12750</v>
      </c>
      <c r="P26" s="40">
        <v>25</v>
      </c>
      <c r="Q26" s="40">
        <f t="shared" si="12"/>
        <v>7057.65</v>
      </c>
      <c r="R26" s="40">
        <f t="shared" si="13"/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si="7"/>
        <v>1148</v>
      </c>
      <c r="K27" s="40">
        <f t="shared" si="8"/>
        <v>2840</v>
      </c>
      <c r="L27" s="40">
        <f t="shared" ref="L27:L35" si="14">H27*1.15%</f>
        <v>460</v>
      </c>
      <c r="M27" s="40">
        <f t="shared" si="9"/>
        <v>1216</v>
      </c>
      <c r="N27" s="40">
        <f t="shared" si="10"/>
        <v>2836</v>
      </c>
      <c r="O27" s="40">
        <f t="shared" si="11"/>
        <v>8500</v>
      </c>
      <c r="P27" s="40">
        <v>25</v>
      </c>
      <c r="Q27" s="40">
        <f t="shared" si="12"/>
        <v>2831.65</v>
      </c>
      <c r="R27" s="40">
        <f t="shared" si="13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7"/>
        <v>1148</v>
      </c>
      <c r="K28" s="40">
        <f t="shared" si="8"/>
        <v>2840</v>
      </c>
      <c r="L28" s="40">
        <f t="shared" si="14"/>
        <v>460</v>
      </c>
      <c r="M28" s="40">
        <f t="shared" si="9"/>
        <v>1216</v>
      </c>
      <c r="N28" s="40">
        <f t="shared" si="10"/>
        <v>2836</v>
      </c>
      <c r="O28" s="40">
        <f t="shared" si="11"/>
        <v>8500</v>
      </c>
      <c r="P28" s="40">
        <v>25</v>
      </c>
      <c r="Q28" s="40">
        <f t="shared" si="12"/>
        <v>2831.65</v>
      </c>
      <c r="R28" s="40">
        <f t="shared" si="13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7"/>
        <v>717.5</v>
      </c>
      <c r="K29" s="40">
        <f t="shared" si="8"/>
        <v>1775</v>
      </c>
      <c r="L29" s="40">
        <f t="shared" si="14"/>
        <v>287.5</v>
      </c>
      <c r="M29" s="40">
        <f t="shared" si="9"/>
        <v>760</v>
      </c>
      <c r="N29" s="40">
        <f t="shared" si="10"/>
        <v>1772.5</v>
      </c>
      <c r="O29" s="40">
        <f t="shared" si="11"/>
        <v>5312.5</v>
      </c>
      <c r="P29" s="40">
        <v>25</v>
      </c>
      <c r="Q29" s="40">
        <f t="shared" si="12"/>
        <v>1502.5</v>
      </c>
      <c r="R29" s="40">
        <f t="shared" si="13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si="7"/>
        <v>1004.5</v>
      </c>
      <c r="K30" s="40">
        <f t="shared" si="8"/>
        <v>2485</v>
      </c>
      <c r="L30" s="40">
        <f t="shared" si="14"/>
        <v>402.5</v>
      </c>
      <c r="M30" s="40">
        <f t="shared" si="9"/>
        <v>1064</v>
      </c>
      <c r="N30" s="40">
        <f t="shared" si="10"/>
        <v>2481.5</v>
      </c>
      <c r="O30" s="40">
        <f t="shared" si="11"/>
        <v>7437.5</v>
      </c>
      <c r="P30" s="40">
        <v>25</v>
      </c>
      <c r="Q30" s="40">
        <f t="shared" si="12"/>
        <v>2093.5</v>
      </c>
      <c r="R30" s="40">
        <f t="shared" si="13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7"/>
        <v>774.9</v>
      </c>
      <c r="K31" s="40">
        <f t="shared" si="8"/>
        <v>1917</v>
      </c>
      <c r="L31" s="40">
        <f t="shared" si="14"/>
        <v>310.5</v>
      </c>
      <c r="M31" s="40">
        <f t="shared" si="9"/>
        <v>820.8</v>
      </c>
      <c r="N31" s="40">
        <f t="shared" si="10"/>
        <v>1914.3</v>
      </c>
      <c r="O31" s="40">
        <f t="shared" si="11"/>
        <v>5737.5</v>
      </c>
      <c r="P31" s="40">
        <v>25</v>
      </c>
      <c r="Q31" s="40">
        <f t="shared" si="12"/>
        <v>1620.7</v>
      </c>
      <c r="R31" s="40">
        <f t="shared" si="13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7"/>
        <v>688.8</v>
      </c>
      <c r="K32" s="40">
        <f t="shared" si="8"/>
        <v>1704</v>
      </c>
      <c r="L32" s="40">
        <f t="shared" si="14"/>
        <v>276</v>
      </c>
      <c r="M32" s="40">
        <f t="shared" si="9"/>
        <v>729.6</v>
      </c>
      <c r="N32" s="40">
        <f t="shared" si="10"/>
        <v>1701.6</v>
      </c>
      <c r="O32" s="40">
        <f t="shared" si="11"/>
        <v>5100</v>
      </c>
      <c r="P32" s="40">
        <v>25</v>
      </c>
      <c r="Q32" s="40">
        <f t="shared" si="12"/>
        <v>1443.4</v>
      </c>
      <c r="R32" s="40">
        <f t="shared" si="13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78</v>
      </c>
      <c r="D33" s="37" t="s">
        <v>46</v>
      </c>
      <c r="E33" s="37" t="s">
        <v>32</v>
      </c>
      <c r="F33" s="35" t="s">
        <v>13</v>
      </c>
      <c r="G33" s="35" t="s">
        <v>20</v>
      </c>
      <c r="H33" s="38">
        <v>24000</v>
      </c>
      <c r="I33" s="38"/>
      <c r="J33" s="40">
        <f t="shared" si="7"/>
        <v>688.8</v>
      </c>
      <c r="K33" s="40">
        <f t="shared" si="8"/>
        <v>1704</v>
      </c>
      <c r="L33" s="40">
        <f t="shared" si="14"/>
        <v>276</v>
      </c>
      <c r="M33" s="40">
        <f t="shared" si="9"/>
        <v>729.6</v>
      </c>
      <c r="N33" s="40">
        <f t="shared" si="10"/>
        <v>1701.6</v>
      </c>
      <c r="O33" s="40">
        <f t="shared" si="11"/>
        <v>5100</v>
      </c>
      <c r="P33" s="40">
        <v>25</v>
      </c>
      <c r="Q33" s="40">
        <f t="shared" si="12"/>
        <v>1443.4</v>
      </c>
      <c r="R33" s="40">
        <f t="shared" si="13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15</v>
      </c>
      <c r="C34" s="36" t="s">
        <v>48</v>
      </c>
      <c r="D34" s="48" t="s">
        <v>49</v>
      </c>
      <c r="E34" s="37" t="s">
        <v>32</v>
      </c>
      <c r="F34" s="35" t="s">
        <v>13</v>
      </c>
      <c r="G34" s="35" t="s">
        <v>19</v>
      </c>
      <c r="H34" s="38">
        <v>24000</v>
      </c>
      <c r="I34" s="38"/>
      <c r="J34" s="40">
        <f t="shared" si="7"/>
        <v>688.8</v>
      </c>
      <c r="K34" s="40">
        <f t="shared" si="8"/>
        <v>1704</v>
      </c>
      <c r="L34" s="40">
        <f t="shared" si="14"/>
        <v>276</v>
      </c>
      <c r="M34" s="40">
        <f t="shared" si="9"/>
        <v>729.6</v>
      </c>
      <c r="N34" s="40">
        <f t="shared" si="10"/>
        <v>1701.6</v>
      </c>
      <c r="O34" s="40">
        <f t="shared" si="11"/>
        <v>5100</v>
      </c>
      <c r="P34" s="40">
        <v>25</v>
      </c>
      <c r="Q34" s="40">
        <f t="shared" si="12"/>
        <v>1443.4</v>
      </c>
      <c r="R34" s="40">
        <f t="shared" si="13"/>
        <v>22556.6</v>
      </c>
      <c r="S34" s="8"/>
      <c r="T34" s="24"/>
      <c r="U34" s="8"/>
    </row>
    <row r="35" spans="1:21" s="14" customFormat="1" ht="35.1" customHeight="1" x14ac:dyDescent="0.25">
      <c r="A35" s="56"/>
      <c r="B35" s="53">
        <v>16</v>
      </c>
      <c r="C35" s="36" t="s">
        <v>71</v>
      </c>
      <c r="D35" s="37" t="s">
        <v>73</v>
      </c>
      <c r="E35" s="37" t="s">
        <v>32</v>
      </c>
      <c r="F35" s="35" t="s">
        <v>13</v>
      </c>
      <c r="G35" s="35" t="s">
        <v>19</v>
      </c>
      <c r="H35" s="38">
        <v>25000</v>
      </c>
      <c r="I35" s="38"/>
      <c r="J35" s="40">
        <f t="shared" si="7"/>
        <v>717.5</v>
      </c>
      <c r="K35" s="40">
        <f t="shared" si="8"/>
        <v>1775</v>
      </c>
      <c r="L35" s="40">
        <f t="shared" si="14"/>
        <v>287.5</v>
      </c>
      <c r="M35" s="40">
        <f t="shared" si="9"/>
        <v>760</v>
      </c>
      <c r="N35" s="40">
        <f t="shared" si="10"/>
        <v>1772.5</v>
      </c>
      <c r="O35" s="40">
        <f t="shared" si="11"/>
        <v>5312.5</v>
      </c>
      <c r="P35" s="40">
        <v>25</v>
      </c>
      <c r="Q35" s="40">
        <f t="shared" si="12"/>
        <v>1502.5</v>
      </c>
      <c r="R35" s="40">
        <f t="shared" si="13"/>
        <v>23497.5</v>
      </c>
      <c r="S35" s="8"/>
      <c r="T35" s="24"/>
      <c r="U35" s="8"/>
    </row>
    <row r="36" spans="1:21" s="14" customFormat="1" ht="30" customHeight="1" x14ac:dyDescent="0.5">
      <c r="A36" s="56"/>
      <c r="B36" s="50" t="s">
        <v>50</v>
      </c>
      <c r="C36" s="43"/>
      <c r="D36" s="44"/>
      <c r="E36" s="43"/>
      <c r="F36" s="43"/>
      <c r="G36" s="43"/>
      <c r="H36" s="43"/>
      <c r="I36" s="43"/>
      <c r="J36" s="46"/>
      <c r="K36" s="46"/>
      <c r="L36" s="46"/>
      <c r="M36" s="46"/>
      <c r="N36" s="46"/>
      <c r="O36" s="46"/>
      <c r="P36" s="46"/>
      <c r="Q36" s="46"/>
      <c r="R36" s="46"/>
      <c r="S36" s="8"/>
      <c r="T36" s="24"/>
      <c r="U36" s="8"/>
    </row>
    <row r="37" spans="1:21" s="14" customFormat="1" ht="45" customHeight="1" x14ac:dyDescent="0.25">
      <c r="A37" s="56"/>
      <c r="B37" s="35">
        <v>17</v>
      </c>
      <c r="C37" s="57" t="s">
        <v>51</v>
      </c>
      <c r="D37" s="51" t="s">
        <v>53</v>
      </c>
      <c r="E37" s="58" t="s">
        <v>50</v>
      </c>
      <c r="F37" s="59" t="s">
        <v>13</v>
      </c>
      <c r="G37" s="35" t="s">
        <v>19</v>
      </c>
      <c r="H37" s="60">
        <v>100000</v>
      </c>
      <c r="I37" s="60">
        <v>12105.44</v>
      </c>
      <c r="J37" s="40">
        <f>H37*2.87%</f>
        <v>2870</v>
      </c>
      <c r="K37" s="40">
        <f>H37*7.1%</f>
        <v>7100</v>
      </c>
      <c r="L37" s="40">
        <f>H37*1.15%</f>
        <v>1150</v>
      </c>
      <c r="M37" s="40">
        <f>H37*3.04%</f>
        <v>3040</v>
      </c>
      <c r="N37" s="40">
        <f>H37*7.09%</f>
        <v>7090</v>
      </c>
      <c r="O37" s="40">
        <f>J37+K37+L37+M37+N37</f>
        <v>21250</v>
      </c>
      <c r="P37" s="40">
        <v>25</v>
      </c>
      <c r="Q37" s="40">
        <f>I37+J37+M37+P37</f>
        <v>18040.439999999999</v>
      </c>
      <c r="R37" s="40">
        <f>H37-Q37</f>
        <v>81959.56</v>
      </c>
      <c r="S37" s="8"/>
      <c r="T37" s="24"/>
      <c r="U37" s="8"/>
    </row>
    <row r="38" spans="1:21" s="14" customFormat="1" ht="30" customHeight="1" x14ac:dyDescent="0.25">
      <c r="A38" s="56"/>
      <c r="B38" s="35">
        <v>18</v>
      </c>
      <c r="C38" s="57" t="s">
        <v>52</v>
      </c>
      <c r="D38" s="58" t="s">
        <v>25</v>
      </c>
      <c r="E38" s="58" t="s">
        <v>50</v>
      </c>
      <c r="F38" s="59" t="s">
        <v>13</v>
      </c>
      <c r="G38" s="59" t="s">
        <v>20</v>
      </c>
      <c r="H38" s="60">
        <v>35000</v>
      </c>
      <c r="I38" s="60"/>
      <c r="J38" s="40">
        <f>H38*2.87%</f>
        <v>1004.5</v>
      </c>
      <c r="K38" s="40">
        <f>H38*7.1%</f>
        <v>2485</v>
      </c>
      <c r="L38" s="40">
        <f>H38*1.15%</f>
        <v>402.5</v>
      </c>
      <c r="M38" s="40">
        <f>H38*3.04%</f>
        <v>1064</v>
      </c>
      <c r="N38" s="40">
        <f>H38*7.09%</f>
        <v>2481.5</v>
      </c>
      <c r="O38" s="40">
        <f>J38+K38+L38+M38+N38</f>
        <v>7437.5</v>
      </c>
      <c r="P38" s="40">
        <v>25</v>
      </c>
      <c r="Q38" s="40">
        <f>I38+J38+M38+P38</f>
        <v>2093.5</v>
      </c>
      <c r="R38" s="40">
        <f>H38-Q38</f>
        <v>32906.5</v>
      </c>
      <c r="S38" s="8"/>
      <c r="T38" s="24"/>
      <c r="U38" s="8"/>
    </row>
    <row r="39" spans="1:21" s="14" customFormat="1" ht="30" customHeight="1" x14ac:dyDescent="0.5">
      <c r="A39" s="56"/>
      <c r="B39" s="42" t="s">
        <v>61</v>
      </c>
      <c r="C39" s="43"/>
      <c r="D39" s="44"/>
      <c r="E39" s="43"/>
      <c r="F39" s="43"/>
      <c r="G39" s="43"/>
      <c r="H39" s="43"/>
      <c r="I39" s="43"/>
      <c r="J39" s="46"/>
      <c r="K39" s="46"/>
      <c r="L39" s="46"/>
      <c r="M39" s="46"/>
      <c r="N39" s="46"/>
      <c r="O39" s="46"/>
      <c r="P39" s="46"/>
      <c r="Q39" s="46"/>
      <c r="R39" s="46"/>
      <c r="S39" s="8"/>
      <c r="T39" s="24"/>
      <c r="U39" s="8"/>
    </row>
    <row r="40" spans="1:21" s="14" customFormat="1" ht="45" customHeight="1" x14ac:dyDescent="0.25">
      <c r="A40" s="56"/>
      <c r="B40" s="61">
        <v>19</v>
      </c>
      <c r="C40" s="36" t="s">
        <v>54</v>
      </c>
      <c r="D40" s="58" t="s">
        <v>55</v>
      </c>
      <c r="E40" s="62" t="s">
        <v>62</v>
      </c>
      <c r="F40" s="59" t="s">
        <v>13</v>
      </c>
      <c r="G40" s="59" t="s">
        <v>20</v>
      </c>
      <c r="H40" s="60">
        <v>35000</v>
      </c>
      <c r="I40" s="60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20</v>
      </c>
      <c r="C41" s="36" t="s">
        <v>56</v>
      </c>
      <c r="D41" s="37" t="s">
        <v>55</v>
      </c>
      <c r="E41" s="62" t="s">
        <v>62</v>
      </c>
      <c r="F41" s="59" t="s">
        <v>13</v>
      </c>
      <c r="G41" s="59" t="s">
        <v>20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45" customHeight="1" x14ac:dyDescent="0.25">
      <c r="A42" s="56"/>
      <c r="B42" s="35">
        <v>21</v>
      </c>
      <c r="C42" s="36" t="s">
        <v>57</v>
      </c>
      <c r="D42" s="37" t="s">
        <v>55</v>
      </c>
      <c r="E42" s="62" t="s">
        <v>62</v>
      </c>
      <c r="F42" s="59" t="s">
        <v>13</v>
      </c>
      <c r="G42" s="59" t="s">
        <v>19</v>
      </c>
      <c r="H42" s="38">
        <v>35000</v>
      </c>
      <c r="I42" s="38"/>
      <c r="J42" s="40">
        <f>H42*2.87%</f>
        <v>1004.5</v>
      </c>
      <c r="K42" s="40">
        <f>H42*7.1%</f>
        <v>2485</v>
      </c>
      <c r="L42" s="40">
        <f>H42*1.15%</f>
        <v>402.5</v>
      </c>
      <c r="M42" s="40">
        <f>H42*3.04%</f>
        <v>1064</v>
      </c>
      <c r="N42" s="40">
        <f>H42*7.09%</f>
        <v>2481.5</v>
      </c>
      <c r="O42" s="40">
        <f>J42+K42+L42+M42+N42</f>
        <v>7437.5</v>
      </c>
      <c r="P42" s="40">
        <v>25</v>
      </c>
      <c r="Q42" s="40">
        <f>I42+J42+M42+P42</f>
        <v>2093.5</v>
      </c>
      <c r="R42" s="40">
        <f>H42-Q42</f>
        <v>32906.5</v>
      </c>
      <c r="S42" s="8"/>
      <c r="T42" s="24"/>
      <c r="U42" s="8"/>
    </row>
    <row r="43" spans="1:21" s="14" customFormat="1" ht="30" customHeight="1" x14ac:dyDescent="0.5">
      <c r="A43" s="56"/>
      <c r="B43" s="63" t="s">
        <v>58</v>
      </c>
      <c r="C43" s="43"/>
      <c r="D43" s="44"/>
      <c r="E43" s="43"/>
      <c r="F43" s="43"/>
      <c r="G43" s="43"/>
      <c r="H43" s="43"/>
      <c r="I43" s="43"/>
      <c r="J43" s="46"/>
      <c r="K43" s="46"/>
      <c r="L43" s="46"/>
      <c r="M43" s="46"/>
      <c r="N43" s="46"/>
      <c r="O43" s="46"/>
      <c r="P43" s="46"/>
      <c r="Q43" s="46"/>
      <c r="R43" s="46"/>
      <c r="S43" s="8"/>
      <c r="T43" s="24"/>
      <c r="U43" s="8"/>
    </row>
    <row r="44" spans="1:21" ht="45" customHeight="1" x14ac:dyDescent="0.25">
      <c r="A44" s="56"/>
      <c r="B44" s="61">
        <v>22</v>
      </c>
      <c r="C44" s="66" t="s">
        <v>59</v>
      </c>
      <c r="D44" s="64" t="s">
        <v>60</v>
      </c>
      <c r="E44" s="48" t="s">
        <v>72</v>
      </c>
      <c r="F44" s="35" t="s">
        <v>13</v>
      </c>
      <c r="G44" s="35" t="s">
        <v>20</v>
      </c>
      <c r="H44" s="38">
        <v>85000</v>
      </c>
      <c r="I44" s="38">
        <v>8577.06</v>
      </c>
      <c r="J44" s="40">
        <f>H44*2.87%</f>
        <v>2439.5</v>
      </c>
      <c r="K44" s="40">
        <f>H44*7.1%</f>
        <v>6035</v>
      </c>
      <c r="L44" s="40">
        <f>H44*1.15%</f>
        <v>977.5</v>
      </c>
      <c r="M44" s="40">
        <f>H44*3.04%</f>
        <v>2584</v>
      </c>
      <c r="N44" s="40">
        <f>H44*7.09%</f>
        <v>6026.5</v>
      </c>
      <c r="O44" s="40">
        <f>J44+K44+L44+M44+N44</f>
        <v>18062.5</v>
      </c>
      <c r="P44" s="40">
        <v>25</v>
      </c>
      <c r="Q44" s="40">
        <f>I44+J44+M44+P44</f>
        <v>13625.56</v>
      </c>
      <c r="R44" s="40">
        <f>H44-Q44</f>
        <v>71374.44</v>
      </c>
    </row>
    <row r="45" spans="1:21" ht="39.75" customHeight="1" x14ac:dyDescent="0.35">
      <c r="A45" s="33"/>
      <c r="B45" s="96" t="s">
        <v>17</v>
      </c>
      <c r="C45" s="96"/>
      <c r="D45" s="96"/>
      <c r="E45" s="96"/>
      <c r="F45" s="96"/>
      <c r="G45" s="97"/>
      <c r="H45" s="65">
        <f>SUM(H18:H44)</f>
        <v>945500</v>
      </c>
      <c r="I45" s="65">
        <f t="shared" ref="I45:O45" si="15">SUM(I18:I44)</f>
        <v>41794.870000000003</v>
      </c>
      <c r="J45" s="65">
        <f t="shared" si="15"/>
        <v>27135.85</v>
      </c>
      <c r="K45" s="65">
        <f t="shared" si="15"/>
        <v>67130.5</v>
      </c>
      <c r="L45" s="65">
        <f t="shared" si="15"/>
        <v>10700.75</v>
      </c>
      <c r="M45" s="65">
        <f t="shared" si="15"/>
        <v>28743.200000000001</v>
      </c>
      <c r="N45" s="65">
        <f t="shared" si="15"/>
        <v>67035.95</v>
      </c>
      <c r="O45" s="65">
        <f t="shared" si="15"/>
        <v>200746.25</v>
      </c>
      <c r="P45" s="65">
        <f>SUM(P17:P35)</f>
        <v>400</v>
      </c>
      <c r="Q45" s="65">
        <f>SUM(Q17:Q44)</f>
        <v>98223.92</v>
      </c>
      <c r="R45" s="65">
        <f>SUM(R17:R44)</f>
        <v>847276.08</v>
      </c>
    </row>
    <row r="46" spans="1:21" ht="3.75" customHeight="1" x14ac:dyDescent="0.25">
      <c r="B46" s="26"/>
      <c r="C46" s="26"/>
      <c r="D46" s="26"/>
      <c r="E46" s="26"/>
      <c r="F46" s="26"/>
      <c r="G46" s="26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1:21" ht="15" customHeight="1" x14ac:dyDescent="0.25">
      <c r="B47" s="17"/>
      <c r="O47" s="6"/>
      <c r="P47" s="6"/>
      <c r="Q47" s="6"/>
    </row>
    <row r="48" spans="1:21" ht="53.25" customHeight="1" x14ac:dyDescent="0.5">
      <c r="B48" s="85" t="s">
        <v>74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</row>
    <row r="49" spans="2:18" ht="21" customHeight="1" x14ac:dyDescent="0.25">
      <c r="B49" s="87" t="s">
        <v>68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</row>
    <row r="50" spans="2:18" ht="6" customHeight="1" x14ac:dyDescent="0.25"/>
    <row r="51" spans="2:18" ht="24.75" hidden="1" customHeight="1" x14ac:dyDescent="0.25"/>
    <row r="52" spans="2:18" ht="24.75" hidden="1" customHeight="1" x14ac:dyDescent="0.25"/>
    <row r="53" spans="2:18" ht="24.75" hidden="1" customHeight="1" x14ac:dyDescent="0.25"/>
    <row r="54" spans="2:18" ht="24.75" hidden="1" customHeight="1" x14ac:dyDescent="0.25"/>
    <row r="55" spans="2:18" ht="24.75" hidden="1" customHeight="1" x14ac:dyDescent="0.25"/>
    <row r="56" spans="2:18" ht="24.75" hidden="1" customHeight="1" x14ac:dyDescent="0.25"/>
    <row r="57" spans="2:18" ht="24.75" hidden="1" customHeight="1" x14ac:dyDescent="0.25"/>
    <row r="58" spans="2:18" ht="24.75" hidden="1" customHeight="1" x14ac:dyDescent="0.25"/>
    <row r="59" spans="2:18" ht="24.75" hidden="1" customHeight="1" x14ac:dyDescent="0.25"/>
    <row r="60" spans="2:18" ht="24.75" hidden="1" customHeight="1" x14ac:dyDescent="0.25"/>
    <row r="61" spans="2:18" ht="24.75" hidden="1" customHeight="1" x14ac:dyDescent="0.25"/>
    <row r="62" spans="2:18" ht="24.75" hidden="1" customHeight="1" x14ac:dyDescent="0.25"/>
    <row r="63" spans="2:18" ht="24.75" hidden="1" customHeight="1" x14ac:dyDescent="0.25"/>
    <row r="64" spans="2:18" ht="24.75" hidden="1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</sheetData>
  <mergeCells count="23">
    <mergeCell ref="H14:H16"/>
    <mergeCell ref="B6:R7"/>
    <mergeCell ref="B8:R8"/>
    <mergeCell ref="B9:R9"/>
    <mergeCell ref="B10:R10"/>
    <mergeCell ref="B12:R12"/>
    <mergeCell ref="B13:R13"/>
    <mergeCell ref="B45:G45"/>
    <mergeCell ref="B48:R48"/>
    <mergeCell ref="B49:R49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Nom. Fija, Julio 2025</vt:lpstr>
      <vt:lpstr>Nom. Fija, Sept 2025</vt:lpstr>
      <vt:lpstr>Nom. Fija, Oct 2025</vt:lpstr>
      <vt:lpstr>'Nom. Fija, Oct 2025'!Área_de_impresión</vt:lpstr>
      <vt:lpstr>'Nom. Fija, Julio 2025'!Print_Area</vt:lpstr>
      <vt:lpstr>'Nom. Fija, Oct 2025'!Print_Area</vt:lpstr>
      <vt:lpstr>'Nom. Fija, Sept 2025'!Print_Area</vt:lpstr>
      <vt:lpstr>'Nom. Fija, Julio 2025'!Print_Titles</vt:lpstr>
      <vt:lpstr>'Nom. Fija, Oct 2025'!Print_Titles</vt:lpstr>
      <vt:lpstr>'Nom. Fija, Sept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2025-12-02T13:08:16Z</cp:lastPrinted>
  <dcterms:created xsi:type="dcterms:W3CDTF">2017-09-27T15:04:47Z</dcterms:created>
  <dcterms:modified xsi:type="dcterms:W3CDTF">2025-12-02T13:09:09Z</dcterms:modified>
</cp:coreProperties>
</file>