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ilia\Documents\"/>
    </mc:Choice>
  </mc:AlternateContent>
  <bookViews>
    <workbookView xWindow="0" yWindow="0" windowWidth="18330" windowHeight="7980" activeTab="2"/>
  </bookViews>
  <sheets>
    <sheet name="Estado de situacion " sheetId="10" r:id="rId1"/>
    <sheet name="Est. de Rendimiento Fin" sheetId="11" r:id="rId2"/>
    <sheet name="Estado Comparativo" sheetId="7" r:id="rId3"/>
    <sheet name="Cambio del Patrimonio" sheetId="5" r:id="rId4"/>
    <sheet name="Flujo de Efectivo" sheetId="4" r:id="rId5"/>
    <sheet name="NOTAS 7 AL 19" sheetId="14" r:id="rId6"/>
  </sheets>
  <definedNames>
    <definedName name="A">'Flujo de Efectivo'!$D$62</definedName>
    <definedName name="_xlnm.Print_Area" localSheetId="3">'Cambio del Patrimonio'!$A$1:$G$37</definedName>
    <definedName name="_xlnm.Print_Area" localSheetId="1">'Est. de Rendimiento Fin'!$A$1:$E$48</definedName>
    <definedName name="_xlnm.Print_Area" localSheetId="0">'Estado de situacion '!$A$1:$E$82</definedName>
    <definedName name="_xlnm.Print_Area" localSheetId="4">'Flujo de Efectivo'!$A$1:$E$71</definedName>
    <definedName name="_xlnm.Print_Area" localSheetId="5">'NOTAS 7 AL 19'!$A$4:$I$202</definedName>
    <definedName name="OLE_LINK1" localSheetId="5">'NOTAS 7 AL 19'!$A$7</definedName>
    <definedName name="OLE_LINK3" localSheetId="5">'NOTAS 7 AL 19'!#REF!</definedName>
    <definedName name="OLE_LINK4" localSheetId="5">'NOTAS 7 AL 19'!#REF!</definedName>
  </definedNames>
  <calcPr calcId="152511"/>
</workbook>
</file>

<file path=xl/calcChain.xml><?xml version="1.0" encoding="utf-8"?>
<calcChain xmlns="http://schemas.openxmlformats.org/spreadsheetml/2006/main">
  <c r="D83" i="14" l="1"/>
  <c r="D82" i="14"/>
  <c r="D164" i="14"/>
  <c r="D31" i="11" l="1"/>
  <c r="J34" i="7"/>
  <c r="D36" i="7"/>
  <c r="B60" i="4"/>
  <c r="B28" i="4"/>
  <c r="E137" i="14" l="1"/>
  <c r="D127" i="14"/>
  <c r="D137" i="14" s="1"/>
  <c r="D116" i="14"/>
  <c r="E26" i="14"/>
  <c r="D26" i="14"/>
  <c r="F42" i="14"/>
  <c r="F43" i="14" s="1"/>
  <c r="D42" i="14"/>
  <c r="G40" i="14"/>
  <c r="E18" i="5"/>
  <c r="E25" i="5" s="1"/>
  <c r="B19" i="11"/>
  <c r="D43" i="14" l="1"/>
  <c r="D68" i="14"/>
  <c r="D69" i="14"/>
  <c r="D67" i="14"/>
  <c r="D66" i="14"/>
  <c r="D65" i="14"/>
  <c r="E33" i="14"/>
  <c r="C31" i="7" s="1"/>
  <c r="C24" i="7" s="1"/>
  <c r="D17" i="14"/>
  <c r="B27" i="10"/>
  <c r="G32" i="14"/>
  <c r="E42" i="14" l="1"/>
  <c r="G42" i="14" s="1"/>
  <c r="B20" i="11"/>
  <c r="E38" i="14" l="1"/>
  <c r="E43" i="14" s="1"/>
  <c r="D180" i="14"/>
  <c r="D182" i="14" s="1"/>
  <c r="D18" i="14"/>
  <c r="F13" i="5"/>
  <c r="C64" i="10"/>
  <c r="C45" i="10"/>
  <c r="C19" i="10"/>
  <c r="C66" i="10" l="1"/>
  <c r="H31" i="14" l="1"/>
  <c r="G41" i="14"/>
  <c r="G39" i="14"/>
  <c r="G37" i="14"/>
  <c r="G36" i="14"/>
  <c r="G35" i="14"/>
  <c r="G33" i="14" l="1"/>
  <c r="D64" i="10"/>
  <c r="G38" i="14" l="1"/>
  <c r="G43" i="14" s="1"/>
  <c r="D71" i="14"/>
  <c r="D61" i="14"/>
  <c r="D58" i="14"/>
  <c r="D57" i="14"/>
  <c r="D76" i="14" l="1"/>
  <c r="B36" i="10" s="1"/>
  <c r="B45" i="10" s="1"/>
  <c r="B40" i="10" l="1"/>
  <c r="B56" i="10"/>
  <c r="B57" i="10" s="1"/>
  <c r="D19" i="14"/>
  <c r="D10" i="14"/>
  <c r="E10" i="14"/>
  <c r="E19" i="14"/>
  <c r="B38" i="14"/>
  <c r="C38" i="14"/>
  <c r="B42" i="14"/>
  <c r="C42" i="14"/>
  <c r="E50" i="14"/>
  <c r="E102" i="14"/>
  <c r="D110" i="14"/>
  <c r="D152" i="14"/>
  <c r="E152" i="14"/>
  <c r="E164" i="14"/>
  <c r="B16" i="10" l="1"/>
  <c r="B19" i="10" s="1"/>
  <c r="B43" i="14"/>
  <c r="C43" i="14"/>
  <c r="D102" i="14" l="1"/>
  <c r="C31" i="11" l="1"/>
  <c r="B31" i="11"/>
  <c r="D20" i="11"/>
  <c r="C20" i="11"/>
  <c r="B55" i="10"/>
  <c r="C29" i="10"/>
  <c r="C31" i="10" s="1"/>
  <c r="B33" i="11" l="1"/>
  <c r="C33" i="11"/>
  <c r="D33" i="11"/>
  <c r="F35" i="7"/>
  <c r="E35" i="7"/>
  <c r="F34" i="7"/>
  <c r="E34" i="7"/>
  <c r="F33" i="7"/>
  <c r="E33" i="7"/>
  <c r="F32" i="7"/>
  <c r="E32" i="7"/>
  <c r="F31" i="7"/>
  <c r="F29" i="7"/>
  <c r="E29" i="7"/>
  <c r="F28" i="7"/>
  <c r="E28" i="7"/>
  <c r="E25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B61" i="10" l="1"/>
  <c r="B64" i="10" s="1"/>
  <c r="F27" i="7"/>
  <c r="F26" i="7"/>
  <c r="E27" i="7"/>
  <c r="E26" i="7"/>
  <c r="E31" i="7"/>
  <c r="C36" i="7" l="1"/>
  <c r="F24" i="7"/>
  <c r="B66" i="10"/>
  <c r="E24" i="7"/>
  <c r="E36" i="7" l="1"/>
  <c r="F36" i="7"/>
  <c r="F23" i="5"/>
  <c r="F22" i="5"/>
  <c r="F21" i="5"/>
  <c r="F20" i="5"/>
  <c r="B18" i="5"/>
  <c r="B25" i="5" s="1"/>
  <c r="F17" i="5"/>
  <c r="F16" i="5"/>
  <c r="F15" i="5"/>
  <c r="F14" i="5"/>
  <c r="F18" i="5" l="1"/>
  <c r="F25" i="5" s="1"/>
  <c r="D58" i="4"/>
  <c r="D44" i="4"/>
  <c r="D28" i="4"/>
  <c r="D60" i="4" s="1"/>
  <c r="D62" i="4" s="1"/>
  <c r="C58" i="4" l="1"/>
  <c r="C44" i="4"/>
  <c r="C28" i="4"/>
  <c r="B62" i="4" l="1"/>
  <c r="C60" i="4"/>
  <c r="C62" i="4" s="1"/>
  <c r="B26" i="10"/>
  <c r="B29" i="10" s="1"/>
  <c r="B31" i="10" l="1"/>
</calcChain>
</file>

<file path=xl/comments1.xml><?xml version="1.0" encoding="utf-8"?>
<comments xmlns="http://schemas.openxmlformats.org/spreadsheetml/2006/main">
  <authors>
    <author>Elizabeth Garcia Jimenez</author>
  </authors>
  <commentList>
    <comment ref="A40" authorId="0" shapeId="0">
      <text>
        <r>
          <rPr>
            <b/>
            <sz val="9"/>
            <color indexed="81"/>
            <rFont val="Tahoma"/>
            <family val="2"/>
          </rPr>
          <t>Elizabeth Garcia Jimenez:</t>
        </r>
        <r>
          <rPr>
            <sz val="9"/>
            <color indexed="81"/>
            <rFont val="Tahoma"/>
            <family val="2"/>
          </rPr>
          <t xml:space="preserve">
Esta cuenta en la nota no presenta balance.</t>
        </r>
      </text>
    </comment>
  </commentList>
</comments>
</file>

<file path=xl/sharedStrings.xml><?xml version="1.0" encoding="utf-8"?>
<sst xmlns="http://schemas.openxmlformats.org/spreadsheetml/2006/main" count="352" uniqueCount="292">
  <si>
    <t>(Valores en RD$)</t>
  </si>
  <si>
    <t>Estado de Flujo de Efectivo</t>
  </si>
  <si>
    <t>Flujo de efectivo procedentes de actividades operativas</t>
  </si>
  <si>
    <t>Cobros impuestos</t>
  </si>
  <si>
    <t>Contribuciones de la seguridad social</t>
  </si>
  <si>
    <t>Cobros por venta de bienes y servicios y arrendamientos</t>
  </si>
  <si>
    <t xml:space="preserve">Cobros de subvenciones, transferencias, y otras asignaciones 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</si>
  <si>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</si>
  <si>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</si>
  <si>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</si>
  <si>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</si>
  <si>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los trabajadores o en beneficio de ellos</t>
  </si>
  <si>
    <t>Pagos a proveedores</t>
  </si>
  <si>
    <t>Otros pagos</t>
  </si>
  <si>
    <t>Flujos de efectivo netos de las actividades de operación</t>
  </si>
  <si>
    <t>Flujos de efectivo de las actividades de inversión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</si>
  <si>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</si>
  <si>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</si>
  <si>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</si>
  <si>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</si>
  <si>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</si>
  <si>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propiedad, planta y equipo</t>
  </si>
  <si>
    <t xml:space="preserve">Pagos por adquisición de intangibles y otros activos de largo plazo </t>
  </si>
  <si>
    <t>Pagos por adquisición de títulos patrimoniales o de deuda y participación en asociaciones</t>
  </si>
  <si>
    <t xml:space="preserve">Pagos por otorgamiento de préstamos o anticipos hechos a terceros </t>
  </si>
  <si>
    <t xml:space="preserve">Pagos por conceptos de contratos a futuro, a plazo, opciones o permuta </t>
  </si>
  <si>
    <t>Pagos por costos de construcciones y desarrollos en proceso</t>
  </si>
  <si>
    <t>Flujos de efectivo netos por las actividades de inversión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</si>
  <si>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</si>
  <si>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</si>
  <si>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</si>
  <si>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</si>
  <si>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 xml:space="preserve">Cobro de los arrendatarios por contratos de arrendamientos financieros </t>
  </si>
  <si>
    <t>Pago reembolso en efectivo de los montos recibidos en emisión de títulos de deudas, bonos</t>
  </si>
  <si>
    <t>Pago reembolso en efectivo de los montos recibidos en préstamos, pagarés, hipotecas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</si>
  <si>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</si>
  <si>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</si>
  <si>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</si>
  <si>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</si>
  <si>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</si>
  <si>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</si>
  <si>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</si>
  <si>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</si>
  <si>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Estado de Cambio de Activo Neto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</si>
  <si>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</si>
  <si>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</si>
  <si>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</si>
  <si>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</si>
  <si>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</si>
  <si>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 xml:space="preserve">Cambio en políticas contables </t>
  </si>
  <si>
    <t>Revaluación de Propiedad, planta y equipo</t>
  </si>
  <si>
    <t>Ajuste al patrimonio</t>
  </si>
  <si>
    <t>Resultado del período</t>
  </si>
  <si>
    <t>Efecto del gasto de depreciación de los activos revaluados</t>
  </si>
  <si>
    <t>Saldo al 31 de diciembre de 2021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</si>
  <si>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</si>
  <si>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</si>
  <si>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</si>
  <si>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</si>
  <si>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</si>
  <si>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
(C=B/A)</t>
  </si>
  <si>
    <t>Variación
(D=A-B)</t>
  </si>
  <si>
    <t>Ingresos totales</t>
  </si>
  <si>
    <t>Impuestos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</si>
  <si>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</si>
  <si>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</si>
  <si>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</si>
  <si>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</si>
  <si>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</si>
  <si>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</si>
  <si>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</si>
  <si>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</si>
  <si>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</si>
  <si>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</si>
  <si>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</si>
  <si>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</si>
  <si>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</si>
  <si>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</si>
  <si>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</si>
  <si>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</si>
  <si>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Adquisición de Activos Financieros con fines de Políticas</t>
  </si>
  <si>
    <t>Gastos financieros</t>
  </si>
  <si>
    <t>Otros gastos</t>
  </si>
  <si>
    <r>
      <rPr>
        <b/>
        <sz val="14"/>
        <color rgb="FF231F20"/>
        <rFont val="Times New Roman"/>
        <family val="1"/>
      </rPr>
      <t>Resultado financiero (1-2)</t>
    </r>
  </si>
  <si>
    <t>Al 31 de diciembre de 2022 y 2021</t>
  </si>
  <si>
    <t xml:space="preserve"> (Valores en RD$)</t>
  </si>
  <si>
    <t>Activos</t>
  </si>
  <si>
    <t>Activos corrientes</t>
  </si>
  <si>
    <t xml:space="preserve">Efectivo y equivalente de efectivo (Notas 7) </t>
  </si>
  <si>
    <t>Inventarios (Nota 8)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</si>
  <si>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</si>
  <si>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</si>
  <si>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</si>
  <si>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</si>
  <si>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</si>
  <si>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</si>
  <si>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Otros activos no financieros (Nota 20)</t>
  </si>
  <si>
    <t>Total activos no corrientes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</si>
  <si>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</si>
  <si>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</si>
  <si>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</si>
  <si>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</si>
  <si>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</si>
  <si>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</si>
  <si>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</si>
  <si>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29)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</si>
  <si>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</si>
  <si>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</si>
  <si>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</si>
  <si>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</si>
  <si>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</si>
  <si>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</si>
  <si>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</si>
  <si>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</si>
  <si>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</si>
  <si>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Capital</t>
  </si>
  <si>
    <t>Resultado del período (ahorro/desahorro)</t>
  </si>
  <si>
    <t>Resultado acumulado</t>
  </si>
  <si>
    <t>Patrimonio Neto</t>
  </si>
  <si>
    <t>Total Activos Netos/Patrimonio mas Pasivos</t>
  </si>
  <si>
    <t>Las notas en las páginas 1 a 18 son parte integral de estos Estados Financieros.</t>
  </si>
  <si>
    <t>Ingresos por transacciones con contraprestación</t>
  </si>
  <si>
    <t>Transferencias y donaciones</t>
  </si>
  <si>
    <t>Recargos, multas y otros ingresos</t>
  </si>
  <si>
    <t>Sueldos, salarios y beneficios a empleados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</si>
  <si>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</si>
  <si>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</si>
  <si>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</si>
  <si>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</si>
  <si>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Total gastos</t>
  </si>
  <si>
    <t>Alquileres y Rentas</t>
  </si>
  <si>
    <t>Transporte y Almacenaje</t>
  </si>
  <si>
    <t xml:space="preserve">Viaticos </t>
  </si>
  <si>
    <t>Publicidad , Impresión y encuadernacion</t>
  </si>
  <si>
    <t xml:space="preserve">Servicios Basicos  </t>
  </si>
  <si>
    <t xml:space="preserve">Descripción                                                                              </t>
  </si>
  <si>
    <t>Equipo de Transporte y Otros</t>
  </si>
  <si>
    <t>Mobiliario y Equipo de Oficina</t>
  </si>
  <si>
    <t>Maquinarias y Equipos Especializados</t>
  </si>
  <si>
    <t>Materiales y suministros varios consumidos</t>
  </si>
  <si>
    <t>Repuestos y accesorios para maquinaria y equipos
consumidos</t>
  </si>
  <si>
    <t>Materiales y suministros de defensa, orden público,
protección y seguridad consumidos</t>
  </si>
  <si>
    <t>Combustibles, lubricantes, productos químicos y conexos consumidos</t>
  </si>
  <si>
    <t>Productos de minerales metálicos y no metálicos consumidos</t>
  </si>
  <si>
    <t>Productos de cuero, caucho y plástico consumidos</t>
  </si>
  <si>
    <t>Materiales y útiles médicos consumidos</t>
  </si>
  <si>
    <t>Productos de papel, cartón e impresos consumidos</t>
  </si>
  <si>
    <t>Textiles y vestuarios consumidos</t>
  </si>
  <si>
    <t>Alimentos y productos agroforestales consumidos</t>
  </si>
  <si>
    <t>Regalía Pascual</t>
  </si>
  <si>
    <t>Proporcion de vacaciones no distribuidas</t>
  </si>
  <si>
    <t>Horas extras</t>
  </si>
  <si>
    <t xml:space="preserve">                                                                                                            </t>
  </si>
  <si>
    <t>Estado de Rendimiento Financiero</t>
  </si>
  <si>
    <t xml:space="preserve">                                                                                                           </t>
  </si>
  <si>
    <t>Resultados del Periodo (positivo o negativo)</t>
  </si>
  <si>
    <t>Nota# 12 Cuentas por pagar a corto plazo</t>
  </si>
  <si>
    <t xml:space="preserve">                                                                                                          </t>
  </si>
  <si>
    <t>Software Institucional</t>
  </si>
  <si>
    <t>Nota#11 Activos intangibles</t>
  </si>
  <si>
    <t>Prop. planta y equipos neto (2022)</t>
  </si>
  <si>
    <t>Retiros o descargo</t>
  </si>
  <si>
    <t>Cargo del periodo (Gasto de depreciación)</t>
  </si>
  <si>
    <t>Otros</t>
  </si>
  <si>
    <t>Retiros (-), descargos</t>
  </si>
  <si>
    <t>Superávit revaluación</t>
  </si>
  <si>
    <t>Adiciones</t>
  </si>
  <si>
    <t>Costos de adquisición  (2021)</t>
  </si>
  <si>
    <t>Total</t>
  </si>
  <si>
    <t>Equipo,Transp y otros</t>
  </si>
  <si>
    <t>Mob. Y equ. de ofic.</t>
  </si>
  <si>
    <t>Maq. Y Equipos</t>
  </si>
  <si>
    <t>Edificios y
Componente</t>
  </si>
  <si>
    <t>Terrero</t>
  </si>
  <si>
    <t>Nota# 10 Propiedad planta y equipo</t>
  </si>
  <si>
    <t>Nota# 9 Pagos anticipados</t>
  </si>
  <si>
    <t>Inventario de Panfletos, Libros y otros para regalo</t>
  </si>
  <si>
    <t>Inventarios de materiales de consumo institucional</t>
  </si>
  <si>
    <t>Nota #8 Inventarios</t>
  </si>
  <si>
    <t xml:space="preserve">                                                                                                    </t>
  </si>
  <si>
    <t xml:space="preserve">Cuenta Receptora CUT #Banreservas                                             </t>
  </si>
  <si>
    <t>Nota #7 Efectivo y equivalentes de efectivo.</t>
  </si>
  <si>
    <t>Un detalle del efectivo y equivalente de efectivo al 31 de Diciembre de 2022 y 2021 es como sigue:</t>
  </si>
  <si>
    <t>Un detalle de las partidas de inventario al 31 de diciembre de 2022 y 2021 como sigue:</t>
  </si>
  <si>
    <t>Un detalle de los pagos anticipados  al 31 de diciembre de 2022 y 2021 es como sigue:</t>
  </si>
  <si>
    <t>Un detalle de las cuentas por pagar a corto plazo  al 31 de diciembre  de 2022 y 2021 es como sigue:</t>
  </si>
  <si>
    <t>Un detalle de los activos intangibles al 31 de diciembre de 2022 y 2021 es como sigue:</t>
  </si>
  <si>
    <t xml:space="preserve"> Un detalle de los activos netos al 31 de Diciembre  de 2022 y 2021, la composición del capital de la Institución es como sigue:  </t>
  </si>
  <si>
    <t>Un detalle de las cuentas sueldos, salarios, beneficios a empleados al 31 de Diciembre 2022 y 2021 es como sigue:</t>
  </si>
  <si>
    <t>Un detalle de los gastos de suministro y materiales para consumo al  31 de Diciembre de 2022 y 2021 es como sigue:</t>
  </si>
  <si>
    <t>Crisflor floristeria, SRL</t>
  </si>
  <si>
    <t>Inposdom</t>
  </si>
  <si>
    <t>Vimarte publicidad,E.I.R.L</t>
  </si>
  <si>
    <t>Agua cristal</t>
  </si>
  <si>
    <t>Directa S.R.L</t>
  </si>
  <si>
    <t xml:space="preserve"> E y R pest control service</t>
  </si>
  <si>
    <t>PA Catering</t>
  </si>
  <si>
    <t>Crisflor Floristeria, S.R.L</t>
  </si>
  <si>
    <t>PA, Catering S.R.L</t>
  </si>
  <si>
    <t>Banreservas</t>
  </si>
  <si>
    <t xml:space="preserve"> </t>
  </si>
  <si>
    <t>Instituto postal dominicano</t>
  </si>
  <si>
    <t>Editora Hoy, S.A.S</t>
  </si>
  <si>
    <t>Publicaciones ahora</t>
  </si>
  <si>
    <t>Publicaciones S.A</t>
  </si>
  <si>
    <t>Excelecias y Eventos S.R.L</t>
  </si>
  <si>
    <t>Grafica William, S.R.L</t>
  </si>
  <si>
    <t>Tecnotec E.I.R.L</t>
  </si>
  <si>
    <t>Vip catering Gourmet, S.R.L</t>
  </si>
  <si>
    <t>Floristeria Rosa Ines</t>
  </si>
  <si>
    <t>Un detalle de los ingresos por transferencias y donaciones  al 31  de Diciembre de 2022 y 2021 es como sigue:</t>
  </si>
  <si>
    <t>Un detalle de los gastos de depreciación y amortización al  31 de  diciembre de 2022 y 2021 es como sigue:</t>
  </si>
  <si>
    <t>Un detalle de otros gastos  al  31 de Diciembre 2022 y  2021 es como sigue:</t>
  </si>
  <si>
    <t>TOTAL</t>
  </si>
  <si>
    <t xml:space="preserve">Renieve soluciones de ingenieria,E.I.R.L </t>
  </si>
  <si>
    <t xml:space="preserve">Impermeabilizacion de techo y canalizacion e desague </t>
  </si>
  <si>
    <t>Crisflor Floristera al Interior del Pais</t>
  </si>
  <si>
    <t>Saldo al 31 de diciembre de 2022</t>
  </si>
  <si>
    <t>Total de cuentas por pagar</t>
  </si>
  <si>
    <t>Saldo al 31 de diciembre de 2020</t>
  </si>
  <si>
    <t xml:space="preserve"> Cuentas por pagar a largo plazo  </t>
  </si>
  <si>
    <t>Cuentas x pagar a proveedores a corto plazo</t>
  </si>
  <si>
    <t>Resultado del período (ahorro / desahorro)</t>
  </si>
  <si>
    <t>Estado de Situación Financiera</t>
  </si>
  <si>
    <t>Total de Pasivos</t>
  </si>
  <si>
    <t>Servicios E Instalaciones Tecnica SRL.</t>
  </si>
  <si>
    <t xml:space="preserve">Pagos por contribuciones </t>
  </si>
  <si>
    <t xml:space="preserve">Estado de Comparación de los Importes Presupuestados y Realizados </t>
  </si>
  <si>
    <t>Instituto Duartiano</t>
  </si>
  <si>
    <t xml:space="preserve">Pago Anticipado (Nota 9) </t>
  </si>
  <si>
    <t xml:space="preserve">Subvenciones y otros pagos por transferencia </t>
  </si>
  <si>
    <t>Saldo al final del periodo2022</t>
  </si>
  <si>
    <t>Saldo al final del periodo despreciado 2022</t>
  </si>
  <si>
    <t xml:space="preserve">Pago Anticipago </t>
  </si>
  <si>
    <t>Licencia</t>
  </si>
  <si>
    <t xml:space="preserve">Capital inical </t>
  </si>
  <si>
    <t>Contribucion de riesgo laboral</t>
  </si>
  <si>
    <t xml:space="preserve">Contrbucion al seguro de pensiones </t>
  </si>
  <si>
    <t>Contribucion seguro salud</t>
  </si>
  <si>
    <t>Sueldos fijos</t>
  </si>
  <si>
    <t>Sueldos de carácter temporal</t>
  </si>
  <si>
    <t xml:space="preserve">Compensacióna a seguridad </t>
  </si>
  <si>
    <t>Ministerio de Cultura</t>
  </si>
  <si>
    <t>INSTITUTO DUARTIANO</t>
  </si>
  <si>
    <t xml:space="preserve">Dep. Acum. al inicio del periodo 2021 </t>
  </si>
  <si>
    <t xml:space="preserve"> Estamos en proceso para el levantamiento de inventario en el SIAB.</t>
  </si>
  <si>
    <t>Servicios de Conservacion, Reparaciones menores e Inatalaciones Temporales</t>
  </si>
  <si>
    <t>Licencias informaticas</t>
  </si>
  <si>
    <t>Otros servicios no personales  conceptos anteriores</t>
  </si>
  <si>
    <t>transferencia corriente</t>
  </si>
  <si>
    <t xml:space="preserve">Otros Ingreso </t>
  </si>
  <si>
    <t>Total Ingresos</t>
  </si>
  <si>
    <t>Firma de Director o Presidente</t>
  </si>
  <si>
    <t>Firma del Financiero</t>
  </si>
  <si>
    <t>Firma del Enc. Admistrativo</t>
  </si>
  <si>
    <t>Firma del Contador</t>
  </si>
  <si>
    <t xml:space="preserve">Total activos </t>
  </si>
  <si>
    <t xml:space="preserve">Ajuste al Patrimonio </t>
  </si>
  <si>
    <t>Gasto de representacion</t>
  </si>
  <si>
    <t>104.373.68</t>
  </si>
  <si>
    <t>Al 31 de diciembre de 2022</t>
  </si>
  <si>
    <t xml:space="preserve">        Firma del Financiero</t>
  </si>
  <si>
    <t>Nota # 14  Cuentas por pagar a largo Plazo</t>
  </si>
  <si>
    <t>Un detalle de la scuentas por pagar a largo al 31 de Diciembre de 2022 al 2021 es como sigue:</t>
  </si>
  <si>
    <t>Descripcion</t>
  </si>
  <si>
    <t>Subvencion y otros pagos x transferencia al poder ejecutivo  del 2022 al 2021 es como sugue.</t>
  </si>
  <si>
    <t xml:space="preserve">Poder ejecutivo </t>
  </si>
  <si>
    <t xml:space="preserve">Total </t>
  </si>
  <si>
    <t>Prestaciones Economicas</t>
  </si>
  <si>
    <t>Nota# 15  Activos Netos/Patrimonio</t>
  </si>
  <si>
    <t xml:space="preserve">Nota# 16 Transferencia y donaciones </t>
  </si>
  <si>
    <t>Nota #17 Otros Ingresos</t>
  </si>
  <si>
    <t xml:space="preserve">Otros Ingresos </t>
  </si>
  <si>
    <t xml:space="preserve"> Nota # 18 Sueldos, Salarios y beneficios a empleados</t>
  </si>
  <si>
    <t>Nota #19</t>
  </si>
  <si>
    <t>Nota# 20 Suministro y materiales para consumo</t>
  </si>
  <si>
    <t xml:space="preserve">Descripción   de activos despreciados                                                                         </t>
  </si>
  <si>
    <t xml:space="preserve">Nota# 21 Gastos de depreciación y amortización </t>
  </si>
  <si>
    <t xml:space="preserve">Nota# 22 Otros gastos </t>
  </si>
  <si>
    <t xml:space="preserve">Los activos que aparecen con valor de un peso deben ser tasados y Valuados para conocerlos en este cierre </t>
  </si>
  <si>
    <t xml:space="preserve">Nota: </t>
  </si>
  <si>
    <t>un detalle de otros ingresos es 2022y 2021 es como sigue,</t>
  </si>
  <si>
    <t>Propiedad, planta y equipo neto (Nota 10)</t>
  </si>
  <si>
    <t>Activos intangibles (Nota 11)</t>
  </si>
  <si>
    <t>Cuentas por pagar a corto plazo (Nota 12)</t>
  </si>
  <si>
    <t>Cuentas por pagar a largo plazo (Nota 13 )</t>
  </si>
  <si>
    <t>Activos Netos/Patrimonio (Notas 15)</t>
  </si>
  <si>
    <t>Ingresos (Notas 16y 17)</t>
  </si>
  <si>
    <t>Gastos (Notas 18, 19, 20,21 y 22)</t>
  </si>
  <si>
    <t>Total Pasivos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</si>
  <si>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 : Este monto fue recalificado porque no es activo intangible, sino licencia.</t>
    </r>
  </si>
  <si>
    <r>
      <rPr>
        <b/>
        <sz val="11"/>
        <color theme="1"/>
        <rFont val="Calibri"/>
        <family val="2"/>
        <scheme val="minor"/>
      </rPr>
      <t>Tota</t>
    </r>
    <r>
      <rPr>
        <sz val="11"/>
        <color theme="1"/>
        <rFont val="Calibri"/>
        <family val="2"/>
        <scheme val="minor"/>
      </rPr>
      <t>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</si>
</sst>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"/>
    <numFmt numFmtId="166" formatCode="_-* #,##0\ _€_-;\-* #,##0\ _€_-;_-* &quot;-&quot;??\ _€_-;_-@"/>
    <numFmt numFmtId="167" formatCode="###0;###0"/>
    <numFmt numFmtId="168" formatCode="###0.0;###0.0"/>
    <numFmt numFmtId="169" formatCode="_-* #,##0.00\ _€_-;\-* #,##0.00\ _€_-;_-* &quot;-&quot;??\ _€_-;_-@_-"/>
    <numFmt numFmtId="170" formatCode="_-* #,##0.0\ _€_-;\-* #,##0.0\ _€_-;_-* &quot;-&quot;??\ _€_-;_-@_-"/>
    <numFmt numFmtId="171" formatCode="_-* #,##0\ _€_-;\-* #,##0\ _€_-;_-* &quot;-&quot;??\ _€_-;_-@_-"/>
    <numFmt numFmtId="172" formatCode="_-* #.##0.00\ _€_-;\-* #.##0.00\ _€_-;_-* &quot;-&quot;??\ _€_-;_-@_-"/>
  </numFmts>
  <fonts count="40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31F20"/>
      <name val="Times New Roman"/>
      <family val="1"/>
    </font>
    <font>
      <b/>
      <sz val="12"/>
      <color theme="1"/>
      <name val="Calibri"/>
      <family val="2"/>
    </font>
    <font>
      <b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sz val="14"/>
      <color theme="1"/>
      <name val="Calibri"/>
      <family val="2"/>
    </font>
    <font>
      <b/>
      <sz val="14"/>
      <color rgb="FF231F2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rgb="FF231F20"/>
      <name val="Times New Roman"/>
      <family val="1"/>
    </font>
    <font>
      <b/>
      <sz val="12"/>
      <color theme="1"/>
      <name val="Calibri"/>
      <family val="2"/>
    </font>
    <font>
      <sz val="12"/>
      <color rgb="FF231F2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231F20"/>
      <name val="Times New Roman"/>
      <family val="1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304">
    <xf numFmtId="0" fontId="0" fillId="0" borderId="0" xfId="0"/>
    <xf numFmtId="0" fontId="5" fillId="0" borderId="0" xfId="0" applyFont="1"/>
    <xf numFmtId="164" fontId="5" fillId="0" borderId="0" xfId="0" applyNumberFormat="1" applyFont="1"/>
    <xf numFmtId="43" fontId="5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166" fontId="5" fillId="0" borderId="0" xfId="0" applyNumberFormat="1" applyFont="1"/>
    <xf numFmtId="0" fontId="9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9" fillId="0" borderId="0" xfId="0" applyFont="1"/>
    <xf numFmtId="165" fontId="19" fillId="0" borderId="0" xfId="0" applyNumberFormat="1" applyFont="1"/>
    <xf numFmtId="0" fontId="21" fillId="0" borderId="0" xfId="0" applyFont="1"/>
    <xf numFmtId="43" fontId="22" fillId="0" borderId="1" xfId="0" applyNumberFormat="1" applyFont="1" applyBorder="1" applyAlignment="1">
      <alignment horizontal="center" vertical="center"/>
    </xf>
    <xf numFmtId="43" fontId="20" fillId="0" borderId="1" xfId="0" applyNumberFormat="1" applyFont="1" applyBorder="1" applyAlignment="1">
      <alignment horizontal="center" vertical="center"/>
    </xf>
    <xf numFmtId="0" fontId="4" fillId="0" borderId="0" xfId="1"/>
    <xf numFmtId="4" fontId="4" fillId="0" borderId="0" xfId="1" applyNumberFormat="1"/>
    <xf numFmtId="43" fontId="4" fillId="0" borderId="0" xfId="1" applyNumberFormat="1"/>
    <xf numFmtId="164" fontId="24" fillId="0" borderId="0" xfId="2" applyNumberFormat="1" applyFont="1" applyBorder="1" applyAlignment="1">
      <alignment horizontal="right"/>
    </xf>
    <xf numFmtId="0" fontId="25" fillId="0" borderId="0" xfId="1" applyFont="1"/>
    <xf numFmtId="164" fontId="25" fillId="0" borderId="0" xfId="2" applyNumberFormat="1" applyFont="1" applyBorder="1" applyAlignment="1">
      <alignment horizontal="right"/>
    </xf>
    <xf numFmtId="0" fontId="24" fillId="0" borderId="0" xfId="1" applyFont="1"/>
    <xf numFmtId="169" fontId="25" fillId="0" borderId="0" xfId="2" applyFont="1"/>
    <xf numFmtId="169" fontId="0" fillId="0" borderId="0" xfId="2" applyFont="1"/>
    <xf numFmtId="172" fontId="4" fillId="0" borderId="0" xfId="1" applyNumberFormat="1"/>
    <xf numFmtId="0" fontId="23" fillId="0" borderId="0" xfId="1" applyFont="1"/>
    <xf numFmtId="169" fontId="23" fillId="0" borderId="0" xfId="2" applyFont="1"/>
    <xf numFmtId="0" fontId="23" fillId="0" borderId="1" xfId="1" applyFont="1" applyBorder="1"/>
    <xf numFmtId="164" fontId="25" fillId="0" borderId="0" xfId="2" applyNumberFormat="1" applyFont="1" applyAlignment="1">
      <alignment horizontal="right"/>
    </xf>
    <xf numFmtId="43" fontId="4" fillId="0" borderId="0" xfId="4" applyFont="1"/>
    <xf numFmtId="43" fontId="0" fillId="0" borderId="0" xfId="4" applyFont="1"/>
    <xf numFmtId="43" fontId="23" fillId="4" borderId="0" xfId="4" applyFont="1" applyFill="1"/>
    <xf numFmtId="43" fontId="23" fillId="0" borderId="0" xfId="4" applyFont="1"/>
    <xf numFmtId="43" fontId="9" fillId="0" borderId="0" xfId="4" applyFont="1"/>
    <xf numFmtId="43" fontId="5" fillId="0" borderId="0" xfId="4" applyFont="1"/>
    <xf numFmtId="43" fontId="0" fillId="0" borderId="0" xfId="0" applyNumberFormat="1"/>
    <xf numFmtId="43" fontId="3" fillId="0" borderId="0" xfId="4" applyFont="1"/>
    <xf numFmtId="164" fontId="25" fillId="0" borderId="0" xfId="1" applyNumberFormat="1" applyFont="1"/>
    <xf numFmtId="0" fontId="0" fillId="0" borderId="0" xfId="0"/>
    <xf numFmtId="169" fontId="4" fillId="0" borderId="0" xfId="1" applyNumberFormat="1"/>
    <xf numFmtId="0" fontId="0" fillId="0" borderId="0" xfId="0"/>
    <xf numFmtId="0" fontId="25" fillId="0" borderId="0" xfId="1" applyFont="1" applyBorder="1"/>
    <xf numFmtId="43" fontId="19" fillId="0" borderId="0" xfId="0" applyNumberFormat="1" applyFont="1"/>
    <xf numFmtId="169" fontId="25" fillId="0" borderId="0" xfId="2" applyFont="1" applyAlignment="1">
      <alignment horizontal="left"/>
    </xf>
    <xf numFmtId="0" fontId="4" fillId="0" borderId="0" xfId="1" applyAlignment="1">
      <alignment horizontal="left"/>
    </xf>
    <xf numFmtId="0" fontId="0" fillId="0" borderId="0" xfId="0"/>
    <xf numFmtId="0" fontId="0" fillId="0" borderId="0" xfId="0"/>
    <xf numFmtId="43" fontId="23" fillId="0" borderId="0" xfId="1" applyNumberFormat="1" applyFont="1"/>
    <xf numFmtId="164" fontId="23" fillId="0" borderId="9" xfId="1" applyNumberFormat="1" applyFont="1" applyFill="1" applyBorder="1"/>
    <xf numFmtId="0" fontId="5" fillId="0" borderId="0" xfId="0" applyFont="1" applyFill="1"/>
    <xf numFmtId="3" fontId="12" fillId="0" borderId="0" xfId="0" applyNumberFormat="1" applyFont="1"/>
    <xf numFmtId="43" fontId="22" fillId="0" borderId="8" xfId="0" applyNumberFormat="1" applyFont="1" applyBorder="1" applyAlignment="1">
      <alignment horizontal="center" vertical="center"/>
    </xf>
    <xf numFmtId="43" fontId="22" fillId="0" borderId="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center"/>
    </xf>
    <xf numFmtId="43" fontId="12" fillId="0" borderId="0" xfId="0" applyNumberFormat="1" applyFont="1"/>
    <xf numFmtId="0" fontId="5" fillId="0" borderId="0" xfId="0" applyFont="1" applyBorder="1"/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3" fontId="5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10" fillId="4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11" fillId="4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/>
    <xf numFmtId="0" fontId="8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4" borderId="0" xfId="0" applyFont="1" applyFill="1" applyBorder="1"/>
    <xf numFmtId="164" fontId="8" fillId="0" borderId="0" xfId="0" applyNumberFormat="1" applyFont="1" applyBorder="1" applyAlignment="1">
      <alignment horizontal="righ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8" fillId="4" borderId="0" xfId="0" applyFont="1" applyFill="1" applyBorder="1" applyAlignment="1">
      <alignment horizontal="left" vertical="center" wrapText="1"/>
    </xf>
    <xf numFmtId="43" fontId="2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4" borderId="0" xfId="0" applyFont="1" applyFill="1" applyBorder="1"/>
    <xf numFmtId="0" fontId="9" fillId="0" borderId="0" xfId="0" applyFont="1" applyBorder="1"/>
    <xf numFmtId="0" fontId="10" fillId="0" borderId="0" xfId="0" applyFont="1" applyFill="1" applyBorder="1" applyAlignment="1">
      <alignment vertical="center" wrapText="1"/>
    </xf>
    <xf numFmtId="43" fontId="5" fillId="0" borderId="0" xfId="0" applyNumberFormat="1" applyFont="1" applyBorder="1"/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43" fontId="10" fillId="4" borderId="0" xfId="0" applyNumberFormat="1" applyFont="1" applyFill="1" applyBorder="1" applyAlignment="1">
      <alignment horizontal="center" vertical="center" wrapText="1"/>
    </xf>
    <xf numFmtId="43" fontId="10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9" fontId="26" fillId="0" borderId="0" xfId="2" applyFont="1" applyBorder="1"/>
    <xf numFmtId="169" fontId="27" fillId="0" borderId="0" xfId="2" applyFont="1" applyBorder="1"/>
    <xf numFmtId="0" fontId="0" fillId="0" borderId="0" xfId="0"/>
    <xf numFmtId="0" fontId="5" fillId="0" borderId="0" xfId="0" applyFont="1" applyBorder="1"/>
    <xf numFmtId="0" fontId="19" fillId="0" borderId="0" xfId="0" applyFont="1" applyBorder="1"/>
    <xf numFmtId="0" fontId="2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1" fillId="0" borderId="0" xfId="0" applyFont="1" applyBorder="1"/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43" fontId="22" fillId="0" borderId="0" xfId="0" applyNumberFormat="1" applyFont="1" applyBorder="1" applyAlignment="1">
      <alignment horizontal="center" vertical="center"/>
    </xf>
    <xf numFmtId="43" fontId="22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3" fontId="19" fillId="0" borderId="0" xfId="0" applyNumberFormat="1" applyFont="1" applyBorder="1"/>
    <xf numFmtId="43" fontId="19" fillId="4" borderId="0" xfId="0" applyNumberFormat="1" applyFont="1" applyFill="1" applyBorder="1"/>
    <xf numFmtId="0" fontId="2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5" fontId="19" fillId="0" borderId="0" xfId="0" applyNumberFormat="1" applyFont="1" applyBorder="1"/>
    <xf numFmtId="0" fontId="22" fillId="0" borderId="0" xfId="0" applyFont="1" applyBorder="1" applyAlignment="1">
      <alignment vertical="center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top" wrapText="1"/>
    </xf>
    <xf numFmtId="167" fontId="14" fillId="0" borderId="0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43" fontId="15" fillId="0" borderId="0" xfId="0" applyNumberFormat="1" applyFont="1" applyBorder="1" applyAlignment="1">
      <alignment horizontal="center" vertical="top" wrapText="1"/>
    </xf>
    <xf numFmtId="9" fontId="15" fillId="0" borderId="0" xfId="0" applyNumberFormat="1" applyFont="1" applyBorder="1" applyAlignment="1">
      <alignment horizontal="center" vertical="top" wrapText="1"/>
    </xf>
    <xf numFmtId="165" fontId="15" fillId="0" borderId="0" xfId="0" applyNumberFormat="1" applyFont="1" applyBorder="1" applyAlignment="1">
      <alignment horizontal="center" vertical="top" wrapText="1"/>
    </xf>
    <xf numFmtId="168" fontId="16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43" fontId="17" fillId="0" borderId="0" xfId="0" applyNumberFormat="1" applyFont="1" applyBorder="1" applyAlignment="1">
      <alignment horizontal="center" vertical="top" wrapText="1"/>
    </xf>
    <xf numFmtId="4" fontId="17" fillId="0" borderId="0" xfId="0" applyNumberFormat="1" applyFont="1" applyBorder="1"/>
    <xf numFmtId="0" fontId="17" fillId="0" borderId="0" xfId="0" applyFont="1" applyFill="1" applyBorder="1" applyAlignment="1">
      <alignment horizontal="left" vertical="top" wrapText="1"/>
    </xf>
    <xf numFmtId="0" fontId="12" fillId="0" borderId="0" xfId="0" applyFont="1" applyBorder="1"/>
    <xf numFmtId="43" fontId="17" fillId="4" borderId="0" xfId="0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/>
    </xf>
    <xf numFmtId="43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9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43" fontId="10" fillId="0" borderId="0" xfId="0" applyNumberFormat="1" applyFont="1" applyBorder="1" applyAlignment="1">
      <alignment horizontal="left" vertical="center" wrapText="1"/>
    </xf>
    <xf numFmtId="43" fontId="5" fillId="0" borderId="0" xfId="0" applyNumberFormat="1" applyFont="1" applyBorder="1" applyAlignment="1">
      <alignment vertical="top" wrapText="1"/>
    </xf>
    <xf numFmtId="43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3" fontId="8" fillId="0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vertical="top" wrapText="1"/>
    </xf>
    <xf numFmtId="43" fontId="5" fillId="0" borderId="0" xfId="0" applyNumberFormat="1" applyFont="1" applyFill="1" applyBorder="1" applyAlignment="1">
      <alignment vertical="center" wrapText="1"/>
    </xf>
    <xf numFmtId="43" fontId="10" fillId="4" borderId="0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3" fontId="8" fillId="0" borderId="3" xfId="0" applyNumberFormat="1" applyFont="1" applyFill="1" applyBorder="1" applyAlignment="1">
      <alignment horizontal="center" vertical="center" wrapText="1"/>
    </xf>
    <xf numFmtId="43" fontId="10" fillId="4" borderId="3" xfId="0" applyNumberFormat="1" applyFont="1" applyFill="1" applyBorder="1" applyAlignment="1">
      <alignment horizontal="left" vertical="center" wrapText="1"/>
    </xf>
    <xf numFmtId="43" fontId="8" fillId="0" borderId="3" xfId="0" applyNumberFormat="1" applyFont="1" applyBorder="1" applyAlignment="1">
      <alignment horizontal="center" vertical="center" wrapText="1"/>
    </xf>
    <xf numFmtId="43" fontId="8" fillId="0" borderId="3" xfId="0" applyNumberFormat="1" applyFont="1" applyBorder="1" applyAlignment="1">
      <alignment horizontal="left" vertical="center" wrapText="1"/>
    </xf>
    <xf numFmtId="43" fontId="20" fillId="0" borderId="3" xfId="0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/>
    <xf numFmtId="43" fontId="22" fillId="0" borderId="3" xfId="0" applyNumberFormat="1" applyFont="1" applyBorder="1" applyAlignment="1">
      <alignment horizontal="center" vertical="center"/>
    </xf>
    <xf numFmtId="43" fontId="22" fillId="4" borderId="3" xfId="0" applyNumberFormat="1" applyFont="1" applyFill="1" applyBorder="1" applyAlignment="1">
      <alignment horizontal="center" vertical="center"/>
    </xf>
    <xf numFmtId="43" fontId="20" fillId="4" borderId="5" xfId="0" applyNumberFormat="1" applyFont="1" applyFill="1" applyBorder="1" applyAlignment="1">
      <alignment horizontal="center" vertical="center"/>
    </xf>
    <xf numFmtId="43" fontId="20" fillId="0" borderId="5" xfId="0" applyNumberFormat="1" applyFont="1" applyBorder="1" applyAlignment="1">
      <alignment horizontal="center" vertical="center"/>
    </xf>
    <xf numFmtId="43" fontId="9" fillId="0" borderId="0" xfId="0" applyNumberFormat="1" applyFont="1"/>
    <xf numFmtId="43" fontId="9" fillId="0" borderId="2" xfId="0" applyNumberFormat="1" applyFont="1" applyBorder="1"/>
    <xf numFmtId="0" fontId="5" fillId="0" borderId="0" xfId="0" applyFont="1" applyBorder="1" applyAlignment="1">
      <alignment vertical="center"/>
    </xf>
    <xf numFmtId="165" fontId="5" fillId="0" borderId="0" xfId="0" applyNumberFormat="1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3" fontId="20" fillId="0" borderId="7" xfId="0" applyNumberFormat="1" applyFont="1" applyBorder="1" applyAlignment="1">
      <alignment horizontal="center" vertical="center"/>
    </xf>
    <xf numFmtId="43" fontId="20" fillId="4" borderId="7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5" fillId="0" borderId="0" xfId="0" applyFont="1" applyBorder="1"/>
    <xf numFmtId="43" fontId="20" fillId="0" borderId="3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left" vertical="center" wrapText="1"/>
    </xf>
    <xf numFmtId="164" fontId="23" fillId="0" borderId="0" xfId="1" applyNumberFormat="1" applyFont="1" applyFill="1" applyBorder="1"/>
    <xf numFmtId="3" fontId="2" fillId="0" borderId="0" xfId="1" applyNumberFormat="1" applyFont="1" applyBorder="1"/>
    <xf numFmtId="3" fontId="2" fillId="0" borderId="3" xfId="1" applyNumberFormat="1" applyFont="1" applyBorder="1"/>
    <xf numFmtId="164" fontId="23" fillId="0" borderId="2" xfId="1" applyNumberFormat="1" applyFont="1" applyBorder="1"/>
    <xf numFmtId="0" fontId="2" fillId="0" borderId="0" xfId="1" applyFont="1"/>
    <xf numFmtId="0" fontId="23" fillId="0" borderId="0" xfId="1" applyFont="1" applyAlignment="1">
      <alignment horizontal="center"/>
    </xf>
    <xf numFmtId="43" fontId="2" fillId="0" borderId="3" xfId="4" applyFont="1" applyBorder="1" applyAlignment="1">
      <alignment horizontal="right"/>
    </xf>
    <xf numFmtId="164" fontId="2" fillId="0" borderId="0" xfId="2" applyNumberFormat="1" applyFont="1" applyAlignment="1">
      <alignment horizontal="right"/>
    </xf>
    <xf numFmtId="43" fontId="23" fillId="0" borderId="7" xfId="4" applyFont="1" applyBorder="1" applyAlignment="1">
      <alignment horizontal="right"/>
    </xf>
    <xf numFmtId="164" fontId="23" fillId="0" borderId="2" xfId="2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right"/>
    </xf>
    <xf numFmtId="4" fontId="2" fillId="0" borderId="0" xfId="1" applyNumberFormat="1" applyFont="1"/>
    <xf numFmtId="164" fontId="2" fillId="0" borderId="0" xfId="2" applyNumberFormat="1" applyFont="1" applyBorder="1" applyAlignment="1">
      <alignment horizontal="right"/>
    </xf>
    <xf numFmtId="0" fontId="23" fillId="0" borderId="0" xfId="1" applyFont="1" applyFill="1"/>
    <xf numFmtId="0" fontId="2" fillId="0" borderId="0" xfId="1" applyFont="1" applyFill="1"/>
    <xf numFmtId="0" fontId="23" fillId="0" borderId="0" xfId="1" applyFont="1" applyFill="1" applyAlignment="1">
      <alignment horizontal="center"/>
    </xf>
    <xf numFmtId="0" fontId="23" fillId="0" borderId="0" xfId="1" applyFont="1" applyFill="1" applyAlignment="1">
      <alignment horizontal="right"/>
    </xf>
    <xf numFmtId="3" fontId="2" fillId="0" borderId="3" xfId="1" applyNumberFormat="1" applyFont="1" applyFill="1" applyBorder="1"/>
    <xf numFmtId="164" fontId="2" fillId="0" borderId="3" xfId="2" applyNumberFormat="1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36" fillId="0" borderId="0" xfId="2" applyNumberFormat="1" applyFont="1" applyFill="1" applyBorder="1" applyAlignment="1">
      <alignment horizontal="right"/>
    </xf>
    <xf numFmtId="0" fontId="2" fillId="0" borderId="1" xfId="1" applyFont="1" applyBorder="1"/>
    <xf numFmtId="0" fontId="23" fillId="0" borderId="1" xfId="1" applyFont="1" applyBorder="1" applyAlignment="1">
      <alignment horizontal="center"/>
    </xf>
    <xf numFmtId="0" fontId="23" fillId="0" borderId="1" xfId="1" applyFont="1" applyBorder="1" applyAlignment="1">
      <alignment horizontal="center" wrapText="1"/>
    </xf>
    <xf numFmtId="0" fontId="23" fillId="0" borderId="1" xfId="1" applyFont="1" applyBorder="1" applyAlignment="1">
      <alignment wrapText="1"/>
    </xf>
    <xf numFmtId="169" fontId="23" fillId="0" borderId="1" xfId="2" applyFont="1" applyBorder="1" applyAlignment="1"/>
    <xf numFmtId="169" fontId="23" fillId="0" borderId="1" xfId="2" applyFont="1" applyBorder="1"/>
    <xf numFmtId="0" fontId="2" fillId="0" borderId="1" xfId="1" applyFont="1" applyFill="1" applyBorder="1"/>
    <xf numFmtId="169" fontId="2" fillId="0" borderId="1" xfId="2" applyFont="1" applyFill="1" applyBorder="1"/>
    <xf numFmtId="169" fontId="23" fillId="0" borderId="1" xfId="2" applyFont="1" applyFill="1" applyBorder="1"/>
    <xf numFmtId="169" fontId="2" fillId="0" borderId="1" xfId="2" applyFont="1" applyBorder="1"/>
    <xf numFmtId="0" fontId="2" fillId="0" borderId="1" xfId="1" applyFont="1" applyBorder="1" applyAlignment="1">
      <alignment wrapText="1"/>
    </xf>
    <xf numFmtId="169" fontId="23" fillId="0" borderId="1" xfId="2" applyFont="1" applyFill="1" applyBorder="1" applyAlignment="1">
      <alignment horizontal="left" indent="1"/>
    </xf>
    <xf numFmtId="0" fontId="23" fillId="4" borderId="1" xfId="1" applyFont="1" applyFill="1" applyBorder="1" applyAlignment="1">
      <alignment wrapText="1"/>
    </xf>
    <xf numFmtId="169" fontId="23" fillId="4" borderId="1" xfId="2" applyFont="1" applyFill="1" applyBorder="1"/>
    <xf numFmtId="169" fontId="2" fillId="0" borderId="0" xfId="2" applyFont="1"/>
    <xf numFmtId="169" fontId="23" fillId="0" borderId="0" xfId="2" applyFont="1" applyFill="1" applyBorder="1"/>
    <xf numFmtId="164" fontId="23" fillId="0" borderId="2" xfId="2" applyNumberFormat="1" applyFont="1" applyFill="1" applyBorder="1" applyAlignment="1">
      <alignment horizontal="right"/>
    </xf>
    <xf numFmtId="164" fontId="23" fillId="0" borderId="0" xfId="2" applyNumberFormat="1" applyFont="1" applyBorder="1" applyAlignment="1">
      <alignment horizontal="right"/>
    </xf>
    <xf numFmtId="0" fontId="2" fillId="4" borderId="0" xfId="1" applyFont="1" applyFill="1"/>
    <xf numFmtId="0" fontId="23" fillId="0" borderId="0" xfId="1" applyFont="1" applyAlignment="1">
      <alignment horizontal="right"/>
    </xf>
    <xf numFmtId="164" fontId="37" fillId="0" borderId="0" xfId="2" applyNumberFormat="1" applyFont="1" applyBorder="1" applyAlignment="1">
      <alignment horizontal="right"/>
    </xf>
    <xf numFmtId="164" fontId="2" fillId="0" borderId="7" xfId="2" applyNumberFormat="1" applyFont="1" applyBorder="1" applyAlignment="1">
      <alignment horizontal="right"/>
    </xf>
    <xf numFmtId="0" fontId="37" fillId="0" borderId="0" xfId="1" applyFont="1"/>
    <xf numFmtId="3" fontId="2" fillId="0" borderId="0" xfId="1" applyNumberFormat="1" applyFont="1"/>
    <xf numFmtId="164" fontId="2" fillId="0" borderId="3" xfId="2" applyNumberFormat="1" applyFont="1" applyBorder="1" applyAlignment="1">
      <alignment horizontal="right"/>
    </xf>
    <xf numFmtId="0" fontId="35" fillId="0" borderId="0" xfId="1" applyFont="1" applyFill="1"/>
    <xf numFmtId="43" fontId="38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Border="1" applyAlignment="1">
      <alignment horizontal="right"/>
    </xf>
    <xf numFmtId="0" fontId="23" fillId="0" borderId="5" xfId="1" applyFont="1" applyBorder="1" applyAlignment="1">
      <alignment horizontal="right"/>
    </xf>
    <xf numFmtId="43" fontId="39" fillId="0" borderId="0" xfId="4" applyFont="1" applyAlignment="1">
      <alignment horizontal="right"/>
    </xf>
    <xf numFmtId="0" fontId="2" fillId="0" borderId="0" xfId="1" applyFont="1" applyAlignment="1">
      <alignment horizontal="right"/>
    </xf>
    <xf numFmtId="0" fontId="23" fillId="0" borderId="0" xfId="1" applyFont="1" applyBorder="1"/>
    <xf numFmtId="3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 wrapText="1"/>
    </xf>
    <xf numFmtId="9" fontId="2" fillId="0" borderId="0" xfId="3" applyFont="1" applyAlignment="1">
      <alignment horizontal="center"/>
    </xf>
    <xf numFmtId="164" fontId="2" fillId="0" borderId="0" xfId="1" applyNumberFormat="1" applyFont="1"/>
    <xf numFmtId="171" fontId="2" fillId="0" borderId="0" xfId="2" applyNumberFormat="1" applyFont="1"/>
    <xf numFmtId="43" fontId="2" fillId="0" borderId="0" xfId="2" applyNumberFormat="1" applyFont="1" applyBorder="1" applyAlignment="1">
      <alignment horizontal="right"/>
    </xf>
    <xf numFmtId="4" fontId="2" fillId="0" borderId="0" xfId="1" applyNumberFormat="1" applyFont="1" applyFill="1"/>
    <xf numFmtId="0" fontId="2" fillId="0" borderId="0" xfId="1" applyFont="1" applyAlignment="1">
      <alignment horizontal="left"/>
    </xf>
    <xf numFmtId="43" fontId="2" fillId="0" borderId="0" xfId="2" applyNumberFormat="1" applyFont="1" applyFill="1" applyBorder="1" applyAlignment="1">
      <alignment horizontal="right"/>
    </xf>
    <xf numFmtId="43" fontId="2" fillId="0" borderId="0" xfId="2" applyNumberFormat="1" applyFont="1" applyBorder="1" applyAlignment="1">
      <alignment horizontal="left"/>
    </xf>
    <xf numFmtId="3" fontId="2" fillId="0" borderId="0" xfId="1" applyNumberFormat="1" applyFont="1" applyFill="1"/>
    <xf numFmtId="43" fontId="23" fillId="0" borderId="2" xfId="2" applyNumberFormat="1" applyFont="1" applyFill="1" applyBorder="1" applyAlignment="1">
      <alignment horizontal="right"/>
    </xf>
    <xf numFmtId="43" fontId="23" fillId="0" borderId="2" xfId="2" applyNumberFormat="1" applyFont="1" applyBorder="1" applyAlignment="1">
      <alignment horizontal="right"/>
    </xf>
    <xf numFmtId="43" fontId="28" fillId="0" borderId="0" xfId="2" applyNumberFormat="1" applyFont="1"/>
    <xf numFmtId="0" fontId="23" fillId="4" borderId="0" xfId="1" applyFont="1" applyFill="1"/>
    <xf numFmtId="0" fontId="2" fillId="4" borderId="0" xfId="1" applyFont="1" applyFill="1" applyAlignment="1">
      <alignment horizontal="right"/>
    </xf>
    <xf numFmtId="43" fontId="23" fillId="0" borderId="0" xfId="2" applyNumberFormat="1" applyFont="1" applyBorder="1" applyAlignment="1">
      <alignment horizontal="right"/>
    </xf>
    <xf numFmtId="0" fontId="23" fillId="4" borderId="0" xfId="1" applyFont="1" applyFill="1" applyAlignment="1">
      <alignment horizontal="center"/>
    </xf>
    <xf numFmtId="43" fontId="2" fillId="0" borderId="3" xfId="2" applyNumberFormat="1" applyFont="1" applyBorder="1" applyAlignment="1">
      <alignment horizontal="right"/>
    </xf>
    <xf numFmtId="170" fontId="2" fillId="4" borderId="7" xfId="2" applyNumberFormat="1" applyFont="1" applyFill="1" applyBorder="1"/>
    <xf numFmtId="170" fontId="2" fillId="0" borderId="2" xfId="2" applyNumberFormat="1" applyFont="1" applyBorder="1"/>
    <xf numFmtId="170" fontId="23" fillId="0" borderId="0" xfId="2" applyNumberFormat="1" applyFont="1" applyBorder="1"/>
    <xf numFmtId="164" fontId="2" fillId="0" borderId="0" xfId="2" quotePrefix="1" applyNumberFormat="1" applyFont="1" applyBorder="1" applyAlignment="1">
      <alignment horizontal="center"/>
    </xf>
    <xf numFmtId="164" fontId="2" fillId="0" borderId="0" xfId="2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4" fontId="2" fillId="0" borderId="3" xfId="1" applyNumberFormat="1" applyFont="1" applyBorder="1"/>
    <xf numFmtId="0" fontId="2" fillId="0" borderId="3" xfId="1" applyFont="1" applyBorder="1"/>
    <xf numFmtId="0" fontId="2" fillId="0" borderId="0" xfId="1" applyFont="1" applyBorder="1"/>
    <xf numFmtId="0" fontId="6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5" fillId="0" borderId="0" xfId="0" applyFont="1" applyAlignment="1"/>
    <xf numFmtId="164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/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left" vertical="center" wrapText="1"/>
    </xf>
    <xf numFmtId="0" fontId="0" fillId="0" borderId="0" xfId="0"/>
    <xf numFmtId="0" fontId="33" fillId="0" borderId="0" xfId="0" applyFont="1" applyBorder="1"/>
    <xf numFmtId="0" fontId="20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3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3" fillId="3" borderId="6" xfId="1" applyFont="1" applyFill="1" applyBorder="1" applyAlignment="1">
      <alignment horizontal="center"/>
    </xf>
    <xf numFmtId="0" fontId="23" fillId="3" borderId="5" xfId="1" applyFont="1" applyFill="1" applyBorder="1" applyAlignment="1">
      <alignment horizontal="center"/>
    </xf>
    <xf numFmtId="0" fontId="23" fillId="3" borderId="4" xfId="1" applyFont="1" applyFill="1" applyBorder="1" applyAlignment="1">
      <alignment horizontal="center"/>
    </xf>
  </cellXfs>
  <cellStyles count="5">
    <cellStyle name="Millares" xfId="4" builtinId="3"/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72</xdr:row>
      <xdr:rowOff>19051</xdr:rowOff>
    </xdr:from>
    <xdr:to>
      <xdr:col>0</xdr:col>
      <xdr:colOff>2905125</xdr:colOff>
      <xdr:row>72</xdr:row>
      <xdr:rowOff>28575</xdr:rowOff>
    </xdr:to>
    <xdr:cxnSp macro="">
      <xdr:nvCxnSpPr>
        <xdr:cNvPr id="3" name="2 Conector recto"/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72</xdr:row>
      <xdr:rowOff>0</xdr:rowOff>
    </xdr:from>
    <xdr:to>
      <xdr:col>3</xdr:col>
      <xdr:colOff>114300</xdr:colOff>
      <xdr:row>72</xdr:row>
      <xdr:rowOff>9525</xdr:rowOff>
    </xdr:to>
    <xdr:cxnSp macro="">
      <xdr:nvCxnSpPr>
        <xdr:cNvPr id="5" name="4 Conector recto"/>
        <xdr:cNvCxnSpPr/>
      </xdr:nvCxnSpPr>
      <xdr:spPr>
        <a:xfrm>
          <a:off x="3638550" y="9334500"/>
          <a:ext cx="2286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76</xdr:row>
      <xdr:rowOff>9525</xdr:rowOff>
    </xdr:from>
    <xdr:to>
      <xdr:col>0</xdr:col>
      <xdr:colOff>2743200</xdr:colOff>
      <xdr:row>76</xdr:row>
      <xdr:rowOff>9525</xdr:rowOff>
    </xdr:to>
    <xdr:cxnSp macro="">
      <xdr:nvCxnSpPr>
        <xdr:cNvPr id="7" name="6 Conector recto"/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75</xdr:row>
      <xdr:rowOff>152400</xdr:rowOff>
    </xdr:from>
    <xdr:to>
      <xdr:col>3</xdr:col>
      <xdr:colOff>28575</xdr:colOff>
      <xdr:row>75</xdr:row>
      <xdr:rowOff>161925</xdr:rowOff>
    </xdr:to>
    <xdr:cxnSp macro="">
      <xdr:nvCxnSpPr>
        <xdr:cNvPr id="9" name="8 Conector recto"/>
        <xdr:cNvCxnSpPr/>
      </xdr:nvCxnSpPr>
      <xdr:spPr>
        <a:xfrm>
          <a:off x="3486150" y="10086975"/>
          <a:ext cx="2352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356755</xdr:colOff>
      <xdr:row>32</xdr:row>
      <xdr:rowOff>50224</xdr:rowOff>
    </xdr:from>
    <xdr:to>
      <xdr:col>9</xdr:col>
      <xdr:colOff>381000</xdr:colOff>
      <xdr:row>32</xdr:row>
      <xdr:rowOff>77932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0487891" y="4024747"/>
          <a:ext cx="24245" cy="277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37</xdr:row>
      <xdr:rowOff>19051</xdr:rowOff>
    </xdr:from>
    <xdr:to>
      <xdr:col>0</xdr:col>
      <xdr:colOff>2905125</xdr:colOff>
      <xdr:row>37</xdr:row>
      <xdr:rowOff>28575</xdr:rowOff>
    </xdr:to>
    <xdr:cxnSp macro="">
      <xdr:nvCxnSpPr>
        <xdr:cNvPr id="4" name="3 Conector recto"/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37</xdr:row>
      <xdr:rowOff>9525</xdr:rowOff>
    </xdr:from>
    <xdr:to>
      <xdr:col>3</xdr:col>
      <xdr:colOff>114300</xdr:colOff>
      <xdr:row>37</xdr:row>
      <xdr:rowOff>9525</xdr:rowOff>
    </xdr:to>
    <xdr:cxnSp macro="">
      <xdr:nvCxnSpPr>
        <xdr:cNvPr id="5" name="4 Conector recto"/>
        <xdr:cNvCxnSpPr/>
      </xdr:nvCxnSpPr>
      <xdr:spPr>
        <a:xfrm>
          <a:off x="3276600" y="6143625"/>
          <a:ext cx="1181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41</xdr:row>
      <xdr:rowOff>9525</xdr:rowOff>
    </xdr:from>
    <xdr:to>
      <xdr:col>0</xdr:col>
      <xdr:colOff>2743200</xdr:colOff>
      <xdr:row>41</xdr:row>
      <xdr:rowOff>9525</xdr:rowOff>
    </xdr:to>
    <xdr:cxnSp macro="">
      <xdr:nvCxnSpPr>
        <xdr:cNvPr id="6" name="5 Conector recto"/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40</xdr:row>
      <xdr:rowOff>152400</xdr:rowOff>
    </xdr:from>
    <xdr:to>
      <xdr:col>3</xdr:col>
      <xdr:colOff>28575</xdr:colOff>
      <xdr:row>40</xdr:row>
      <xdr:rowOff>161925</xdr:rowOff>
    </xdr:to>
    <xdr:cxnSp macro="">
      <xdr:nvCxnSpPr>
        <xdr:cNvPr id="7" name="6 Conector recto"/>
        <xdr:cNvCxnSpPr/>
      </xdr:nvCxnSpPr>
      <xdr:spPr>
        <a:xfrm>
          <a:off x="3486150" y="10086975"/>
          <a:ext cx="2352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39</xdr:row>
      <xdr:rowOff>19051</xdr:rowOff>
    </xdr:from>
    <xdr:to>
      <xdr:col>1</xdr:col>
      <xdr:colOff>2905125</xdr:colOff>
      <xdr:row>39</xdr:row>
      <xdr:rowOff>28575</xdr:rowOff>
    </xdr:to>
    <xdr:cxnSp macro="">
      <xdr:nvCxnSpPr>
        <xdr:cNvPr id="2" name="1 Conector recto"/>
        <xdr:cNvCxnSpPr/>
      </xdr:nvCxnSpPr>
      <xdr:spPr>
        <a:xfrm flipV="1">
          <a:off x="361950" y="6505576"/>
          <a:ext cx="25336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43</xdr:row>
      <xdr:rowOff>9525</xdr:rowOff>
    </xdr:from>
    <xdr:to>
      <xdr:col>1</xdr:col>
      <xdr:colOff>2743200</xdr:colOff>
      <xdr:row>43</xdr:row>
      <xdr:rowOff>9525</xdr:rowOff>
    </xdr:to>
    <xdr:cxnSp macro="">
      <xdr:nvCxnSpPr>
        <xdr:cNvPr id="3" name="2 Conector recto"/>
        <xdr:cNvCxnSpPr/>
      </xdr:nvCxnSpPr>
      <xdr:spPr>
        <a:xfrm>
          <a:off x="381000" y="7296150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1000125</xdr:colOff>
      <xdr:row>39</xdr:row>
      <xdr:rowOff>9525</xdr:rowOff>
    </xdr:from>
    <xdr:to>
      <xdr:col>5</xdr:col>
      <xdr:colOff>1219200</xdr:colOff>
      <xdr:row>39</xdr:row>
      <xdr:rowOff>19050</xdr:rowOff>
    </xdr:to>
    <xdr:cxnSp macro="">
      <xdr:nvCxnSpPr>
        <xdr:cNvPr id="4" name="3 Conector recto"/>
        <xdr:cNvCxnSpPr/>
      </xdr:nvCxnSpPr>
      <xdr:spPr>
        <a:xfrm>
          <a:off x="5534025" y="6810375"/>
          <a:ext cx="30099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971550</xdr:colOff>
      <xdr:row>42</xdr:row>
      <xdr:rowOff>180975</xdr:rowOff>
    </xdr:from>
    <xdr:to>
      <xdr:col>6</xdr:col>
      <xdr:colOff>0</xdr:colOff>
      <xdr:row>43</xdr:row>
      <xdr:rowOff>9525</xdr:rowOff>
    </xdr:to>
    <xdr:cxnSp macro="">
      <xdr:nvCxnSpPr>
        <xdr:cNvPr id="5" name="4 Conector recto"/>
        <xdr:cNvCxnSpPr/>
      </xdr:nvCxnSpPr>
      <xdr:spPr>
        <a:xfrm>
          <a:off x="5029200" y="7267575"/>
          <a:ext cx="194310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30</xdr:row>
      <xdr:rowOff>19051</xdr:rowOff>
    </xdr:from>
    <xdr:to>
      <xdr:col>0</xdr:col>
      <xdr:colOff>2905125</xdr:colOff>
      <xdr:row>30</xdr:row>
      <xdr:rowOff>28575</xdr:rowOff>
    </xdr:to>
    <xdr:cxnSp macro="">
      <xdr:nvCxnSpPr>
        <xdr:cNvPr id="6" name="5 Conector recto"/>
        <xdr:cNvCxnSpPr/>
      </xdr:nvCxnSpPr>
      <xdr:spPr>
        <a:xfrm flipV="1">
          <a:off x="361950" y="784860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34</xdr:row>
      <xdr:rowOff>9525</xdr:rowOff>
    </xdr:from>
    <xdr:to>
      <xdr:col>0</xdr:col>
      <xdr:colOff>2743200</xdr:colOff>
      <xdr:row>34</xdr:row>
      <xdr:rowOff>9525</xdr:rowOff>
    </xdr:to>
    <xdr:cxnSp macro="">
      <xdr:nvCxnSpPr>
        <xdr:cNvPr id="7" name="6 Conector recto"/>
        <xdr:cNvCxnSpPr/>
      </xdr:nvCxnSpPr>
      <xdr:spPr>
        <a:xfrm>
          <a:off x="381000" y="871537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30</xdr:row>
      <xdr:rowOff>9525</xdr:rowOff>
    </xdr:from>
    <xdr:to>
      <xdr:col>5</xdr:col>
      <xdr:colOff>114300</xdr:colOff>
      <xdr:row>30</xdr:row>
      <xdr:rowOff>9525</xdr:rowOff>
    </xdr:to>
    <xdr:cxnSp macro="">
      <xdr:nvCxnSpPr>
        <xdr:cNvPr id="8" name="7 Conector recto"/>
        <xdr:cNvCxnSpPr/>
      </xdr:nvCxnSpPr>
      <xdr:spPr>
        <a:xfrm>
          <a:off x="5057775" y="6496050"/>
          <a:ext cx="2028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971550</xdr:colOff>
      <xdr:row>33</xdr:row>
      <xdr:rowOff>180975</xdr:rowOff>
    </xdr:from>
    <xdr:to>
      <xdr:col>5</xdr:col>
      <xdr:colOff>0</xdr:colOff>
      <xdr:row>34</xdr:row>
      <xdr:rowOff>9525</xdr:rowOff>
    </xdr:to>
    <xdr:cxnSp macro="">
      <xdr:nvCxnSpPr>
        <xdr:cNvPr id="9" name="8 Conector recto"/>
        <xdr:cNvCxnSpPr/>
      </xdr:nvCxnSpPr>
      <xdr:spPr>
        <a:xfrm>
          <a:off x="5029200" y="7267575"/>
          <a:ext cx="194310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66</xdr:row>
      <xdr:rowOff>19051</xdr:rowOff>
    </xdr:from>
    <xdr:to>
      <xdr:col>0</xdr:col>
      <xdr:colOff>2905125</xdr:colOff>
      <xdr:row>66</xdr:row>
      <xdr:rowOff>28575</xdr:rowOff>
    </xdr:to>
    <xdr:cxnSp macro="">
      <xdr:nvCxnSpPr>
        <xdr:cNvPr id="2" name="1 Conector recto"/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70</xdr:row>
      <xdr:rowOff>9525</xdr:rowOff>
    </xdr:from>
    <xdr:to>
      <xdr:col>0</xdr:col>
      <xdr:colOff>2743200</xdr:colOff>
      <xdr:row>70</xdr:row>
      <xdr:rowOff>9525</xdr:rowOff>
    </xdr:to>
    <xdr:cxnSp macro="">
      <xdr:nvCxnSpPr>
        <xdr:cNvPr id="4" name="3 Conector recto"/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66</xdr:row>
      <xdr:rowOff>0</xdr:rowOff>
    </xdr:from>
    <xdr:to>
      <xdr:col>5</xdr:col>
      <xdr:colOff>114300</xdr:colOff>
      <xdr:row>66</xdr:row>
      <xdr:rowOff>9525</xdr:rowOff>
    </xdr:to>
    <xdr:cxnSp macro="">
      <xdr:nvCxnSpPr>
        <xdr:cNvPr id="6" name="5 Conector recto"/>
        <xdr:cNvCxnSpPr/>
      </xdr:nvCxnSpPr>
      <xdr:spPr>
        <a:xfrm>
          <a:off x="4257675" y="7829550"/>
          <a:ext cx="7905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69</xdr:row>
      <xdr:rowOff>180975</xdr:rowOff>
    </xdr:from>
    <xdr:to>
      <xdr:col>4</xdr:col>
      <xdr:colOff>1266825</xdr:colOff>
      <xdr:row>70</xdr:row>
      <xdr:rowOff>9525</xdr:rowOff>
    </xdr:to>
    <xdr:cxnSp macro="">
      <xdr:nvCxnSpPr>
        <xdr:cNvPr id="15" name="14 Conector recto"/>
        <xdr:cNvCxnSpPr/>
      </xdr:nvCxnSpPr>
      <xdr:spPr>
        <a:xfrm>
          <a:off x="5324475" y="8686800"/>
          <a:ext cx="238125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1011"/>
  <sheetViews>
    <sheetView view="pageBreakPreview" topLeftCell="A9" zoomScaleNormal="100" zoomScaleSheetLayoutView="100" workbookViewId="0">
      <selection activeCell="A17" sqref="A17"/>
    </sheetView>
  </sheetViews>
  <sheetFormatPr baseColWidth="10" defaultColWidth="14.42578125" defaultRowHeight="15" customHeight="1" x14ac:dyDescent="0.25"/>
  <cols>
    <col min="1" max="1" width="48.5703125" customWidth="1"/>
    <col min="2" max="2" width="18.42578125" customWidth="1"/>
    <col min="3" max="3" width="20.140625" customWidth="1"/>
    <col min="4" max="4" width="11.42578125" customWidth="1"/>
    <col min="5" max="5" width="10" customWidth="1"/>
    <col min="6" max="6" width="17.7109375" customWidth="1"/>
    <col min="7" max="7" width="21.28515625" customWidth="1"/>
    <col min="8" max="26" width="11.42578125" customWidth="1"/>
  </cols>
  <sheetData>
    <row r="1" spans="1:26" s="48" customFormat="1" ht="15" customHeight="1" x14ac:dyDescent="0.25"/>
    <row r="2" spans="1:26" s="48" customFormat="1" ht="15" customHeight="1" x14ac:dyDescent="0.25"/>
    <row r="3" spans="1:26" s="48" customFormat="1" ht="15" customHeight="1" x14ac:dyDescent="0.25"/>
    <row r="4" spans="1:26" s="48" customFormat="1" ht="15" customHeight="1" x14ac:dyDescent="0.25"/>
    <row r="5" spans="1:26" s="48" customFormat="1" ht="15" customHeight="1" x14ac:dyDescent="0.25"/>
    <row r="6" spans="1:26" s="48" customFormat="1" ht="15" customHeight="1" x14ac:dyDescent="0.25"/>
    <row r="7" spans="1:26" ht="15.75" customHeight="1" x14ac:dyDescent="0.35">
      <c r="A7" s="286" t="s">
        <v>228</v>
      </c>
      <c r="B7" s="287"/>
      <c r="C7" s="287"/>
      <c r="D7" s="5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288" t="s">
        <v>223</v>
      </c>
      <c r="B8" s="289"/>
      <c r="C8" s="289"/>
      <c r="D8" s="5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288" t="s">
        <v>84</v>
      </c>
      <c r="B9" s="289"/>
      <c r="C9" s="289"/>
      <c r="D9" s="5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88" t="s">
        <v>85</v>
      </c>
      <c r="B10" s="289"/>
      <c r="C10" s="289"/>
      <c r="D10" s="5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8"/>
      <c r="B11" s="58"/>
      <c r="C11" s="57"/>
      <c r="D11" s="5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59"/>
      <c r="B12" s="90">
        <v>2022</v>
      </c>
      <c r="C12" s="90">
        <v>2021</v>
      </c>
      <c r="D12" s="5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60" t="s">
        <v>86</v>
      </c>
      <c r="B13" s="59"/>
      <c r="C13" s="57"/>
      <c r="D13" s="5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60" t="s">
        <v>87</v>
      </c>
      <c r="B14" s="61"/>
      <c r="C14" s="57"/>
      <c r="D14" s="5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62" t="s">
        <v>88</v>
      </c>
      <c r="B15" s="63">
        <v>1869907.46</v>
      </c>
      <c r="C15" s="64">
        <v>104374</v>
      </c>
      <c r="D15" s="6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62" t="s">
        <v>89</v>
      </c>
      <c r="B16" s="63">
        <f>+'NOTAS 7 AL 19'!D19</f>
        <v>1427856.92</v>
      </c>
      <c r="C16" s="64">
        <v>1352243</v>
      </c>
      <c r="D16" s="65"/>
      <c r="E16" s="1"/>
      <c r="F16" s="5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2" customFormat="1" ht="15.75" customHeight="1" x14ac:dyDescent="0.25">
      <c r="A17" s="62" t="s">
        <v>229</v>
      </c>
      <c r="B17" s="63">
        <v>4407</v>
      </c>
      <c r="C17" s="64"/>
      <c r="D17" s="65"/>
      <c r="E17" s="1"/>
      <c r="F17" s="5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62"/>
      <c r="B18" s="66"/>
      <c r="C18" s="67"/>
      <c r="D18" s="5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60" t="s">
        <v>90</v>
      </c>
      <c r="B19" s="158">
        <f>+B15+B16+B17</f>
        <v>3302171.38</v>
      </c>
      <c r="C19" s="159">
        <f>SUM(C15:C16)</f>
        <v>1456617</v>
      </c>
      <c r="D19" s="5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60"/>
      <c r="B20" s="68"/>
      <c r="C20" s="69"/>
      <c r="D20" s="5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60" t="s">
        <v>91</v>
      </c>
      <c r="B21" s="70"/>
      <c r="C21" s="71"/>
      <c r="D21" s="5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62" t="s">
        <v>92</v>
      </c>
      <c r="B22" s="66"/>
      <c r="C22" s="67"/>
      <c r="D22" s="5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62" t="s">
        <v>93</v>
      </c>
      <c r="B23" s="66"/>
      <c r="C23" s="67"/>
      <c r="D23" s="5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hidden="1" customHeight="1" x14ac:dyDescent="0.25">
      <c r="A24" s="62" t="s">
        <v>94</v>
      </c>
      <c r="B24" s="66"/>
      <c r="C24" s="67"/>
      <c r="D24" s="5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hidden="1" customHeight="1" x14ac:dyDescent="0.25">
      <c r="A25" s="62" t="s">
        <v>95</v>
      </c>
      <c r="B25" s="66"/>
      <c r="C25" s="67"/>
      <c r="D25" s="5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62" t="s">
        <v>282</v>
      </c>
      <c r="B26" s="63">
        <f>+'NOTAS 7 AL 19'!G43</f>
        <v>7318320.5999999996</v>
      </c>
      <c r="C26" s="64">
        <v>7829297</v>
      </c>
      <c r="D26" s="7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73" t="s">
        <v>283</v>
      </c>
      <c r="B27" s="74">
        <f>+'NOTAS 7 AL 19'!D50</f>
        <v>0</v>
      </c>
      <c r="C27" s="64">
        <v>148084</v>
      </c>
      <c r="D27" s="5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62" t="s">
        <v>96</v>
      </c>
      <c r="B28" s="66"/>
      <c r="C28" s="67"/>
      <c r="D28" s="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60" t="s">
        <v>97</v>
      </c>
      <c r="B29" s="68">
        <f>SUM(B22:B28)</f>
        <v>7318320.5999999996</v>
      </c>
      <c r="C29" s="69">
        <f t="shared" ref="C29" si="0">SUM(C22:C28)</f>
        <v>7977381</v>
      </c>
      <c r="D29" s="7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60"/>
      <c r="B30" s="68"/>
      <c r="C30" s="69"/>
      <c r="D30" s="5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60" t="s">
        <v>256</v>
      </c>
      <c r="B31" s="158">
        <f>+B19+B29</f>
        <v>10620491.98</v>
      </c>
      <c r="C31" s="159">
        <f>+C19+C29</f>
        <v>9433998</v>
      </c>
      <c r="D31" s="5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89" customFormat="1" ht="15.75" customHeight="1" x14ac:dyDescent="0.25">
      <c r="A32" s="60"/>
      <c r="B32" s="68"/>
      <c r="C32" s="69"/>
      <c r="D32" s="19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290" t="s">
        <v>98</v>
      </c>
      <c r="B33" s="75"/>
      <c r="C33" s="76"/>
      <c r="D33" s="5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8.25" hidden="1" customHeight="1" x14ac:dyDescent="0.25">
      <c r="A34" s="289"/>
      <c r="B34" s="77"/>
      <c r="C34" s="76"/>
      <c r="D34" s="5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62" t="s">
        <v>99</v>
      </c>
      <c r="B35" s="66"/>
      <c r="C35" s="76"/>
      <c r="D35" s="5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73" t="s">
        <v>284</v>
      </c>
      <c r="B36" s="64">
        <f>+'NOTAS 7 AL 19'!D76</f>
        <v>706001.05999999994</v>
      </c>
      <c r="C36" s="64">
        <v>177957</v>
      </c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25">
      <c r="A37" s="62" t="s">
        <v>100</v>
      </c>
      <c r="B37" s="63"/>
      <c r="C37" s="6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62" t="s">
        <v>101</v>
      </c>
      <c r="B38" s="63"/>
      <c r="C38" s="64"/>
      <c r="D38" s="5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0.75" hidden="1" customHeight="1" x14ac:dyDescent="0.25">
      <c r="A39" s="62"/>
      <c r="B39" s="63"/>
      <c r="C39" s="64"/>
      <c r="D39" s="5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.25" hidden="1" customHeight="1" x14ac:dyDescent="0.25">
      <c r="A40" s="73" t="s">
        <v>218</v>
      </c>
      <c r="B40" s="78">
        <f>B36+B39</f>
        <v>706001.05999999994</v>
      </c>
      <c r="C40" s="64"/>
      <c r="D40" s="5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62" t="s">
        <v>102</v>
      </c>
      <c r="B41" s="66"/>
      <c r="C41" s="67"/>
      <c r="D41" s="5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62" t="s">
        <v>103</v>
      </c>
      <c r="B42" s="66"/>
      <c r="C42" s="67"/>
      <c r="D42" s="5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 x14ac:dyDescent="0.25">
      <c r="A43" s="62" t="s">
        <v>104</v>
      </c>
      <c r="B43" s="66"/>
      <c r="C43" s="67"/>
      <c r="D43" s="5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62" t="s">
        <v>105</v>
      </c>
      <c r="B44" s="66"/>
      <c r="C44" s="67"/>
      <c r="D44" s="5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9" t="s">
        <v>106</v>
      </c>
      <c r="B45" s="159">
        <f>+B36</f>
        <v>706001.05999999994</v>
      </c>
      <c r="C45" s="159">
        <f>SUM(C35:C44)</f>
        <v>177957</v>
      </c>
      <c r="D45" s="5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40" customFormat="1" ht="15.75" customHeight="1" x14ac:dyDescent="0.25">
      <c r="A46" s="79"/>
      <c r="B46" s="69"/>
      <c r="C46" s="69"/>
      <c r="D46" s="5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60" t="s">
        <v>107</v>
      </c>
      <c r="B47" s="68"/>
      <c r="C47" s="69"/>
      <c r="D47" s="57"/>
      <c r="E47" s="1"/>
      <c r="F47" s="91">
        <v>96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60" t="s">
        <v>107</v>
      </c>
      <c r="B48" s="75"/>
      <c r="C48" s="76"/>
      <c r="D48" s="5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25">
      <c r="A49" s="62" t="s">
        <v>108</v>
      </c>
      <c r="B49" s="66">
        <v>0</v>
      </c>
      <c r="C49" s="76"/>
      <c r="D49" s="5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62" t="s">
        <v>109</v>
      </c>
      <c r="B50" s="66">
        <v>0</v>
      </c>
      <c r="C50" s="76"/>
      <c r="D50" s="5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62" t="s">
        <v>110</v>
      </c>
      <c r="B51" s="66">
        <v>0</v>
      </c>
      <c r="C51" s="76"/>
      <c r="D51" s="5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62" t="s">
        <v>111</v>
      </c>
      <c r="B52" s="66">
        <v>0</v>
      </c>
      <c r="C52" s="76"/>
      <c r="D52" s="5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 x14ac:dyDescent="0.25">
      <c r="A53" s="62" t="s">
        <v>112</v>
      </c>
      <c r="B53" s="66">
        <v>0</v>
      </c>
      <c r="C53" s="76"/>
      <c r="D53" s="5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62" t="s">
        <v>113</v>
      </c>
      <c r="B54" s="66">
        <v>0</v>
      </c>
      <c r="C54" s="76"/>
      <c r="D54" s="5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60" t="s">
        <v>114</v>
      </c>
      <c r="B55" s="68">
        <f>SUM(B49:B54)</f>
        <v>0</v>
      </c>
      <c r="C55" s="76"/>
      <c r="D55" s="5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3" t="s">
        <v>285</v>
      </c>
      <c r="B56" s="80">
        <f>+'NOTAS 7 AL 19'!D88</f>
        <v>99041</v>
      </c>
      <c r="C56" s="81">
        <v>0</v>
      </c>
      <c r="D56" s="5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60" t="s">
        <v>224</v>
      </c>
      <c r="B57" s="158">
        <f>+B36+B56</f>
        <v>805042.05999999994</v>
      </c>
      <c r="C57" s="160">
        <v>0</v>
      </c>
      <c r="D57" s="5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40" customFormat="1" ht="16.5" customHeight="1" x14ac:dyDescent="0.25">
      <c r="A58" s="60"/>
      <c r="B58" s="68"/>
      <c r="C58" s="76"/>
      <c r="D58" s="5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60" t="s">
        <v>286</v>
      </c>
      <c r="B59" s="75"/>
      <c r="C59" s="76"/>
      <c r="D59" s="5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62" t="s">
        <v>115</v>
      </c>
      <c r="B60" s="63">
        <v>5707203</v>
      </c>
      <c r="C60" s="64">
        <v>5707203</v>
      </c>
      <c r="D60" s="57"/>
      <c r="E60" s="1"/>
      <c r="F60" s="3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82" t="s">
        <v>116</v>
      </c>
      <c r="B61" s="83">
        <f>+'Est. de Rendimiento Fin'!B33</f>
        <v>-294010.28999999911</v>
      </c>
      <c r="C61" s="64">
        <v>1226743.58</v>
      </c>
      <c r="D61" s="57"/>
      <c r="E61" s="1"/>
      <c r="F61" s="3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82" t="s">
        <v>117</v>
      </c>
      <c r="B62" s="191">
        <v>4402257</v>
      </c>
      <c r="C62" s="192">
        <v>2322093</v>
      </c>
      <c r="D62" s="57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" hidden="1" customHeight="1" x14ac:dyDescent="0.25">
      <c r="A63" s="62"/>
      <c r="B63" s="66"/>
      <c r="C63" s="67"/>
      <c r="D63" s="5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84" t="s">
        <v>118</v>
      </c>
      <c r="B64" s="68">
        <f>SUM(B60:B63)</f>
        <v>9815449.7100000009</v>
      </c>
      <c r="C64" s="69">
        <f>SUM(C60:C63)</f>
        <v>9256039.5800000001</v>
      </c>
      <c r="D64" s="68">
        <f t="shared" ref="D64" si="1">SUM(D60:D63)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x14ac:dyDescent="0.25">
      <c r="A65" s="84"/>
      <c r="B65" s="68"/>
      <c r="C65" s="85"/>
      <c r="D65" s="86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 thickBot="1" x14ac:dyDescent="0.3">
      <c r="A66" s="87" t="s">
        <v>119</v>
      </c>
      <c r="B66" s="193">
        <f>B64+B57</f>
        <v>10620491.770000001</v>
      </c>
      <c r="C66" s="194">
        <f>+C47+C64</f>
        <v>9256039.5800000001</v>
      </c>
      <c r="D66" s="5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thickTop="1" x14ac:dyDescent="0.25">
      <c r="A67" s="57"/>
      <c r="B67" s="72"/>
      <c r="C67" s="72"/>
      <c r="D67" s="5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7"/>
      <c r="B68" s="88"/>
      <c r="C68" s="57"/>
      <c r="D68" s="5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89" t="s">
        <v>120</v>
      </c>
      <c r="B69" s="57"/>
      <c r="C69" s="57"/>
      <c r="D69" s="5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89"/>
      <c r="B70" s="57"/>
      <c r="C70" s="57"/>
      <c r="D70" s="57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89"/>
      <c r="B71" s="57"/>
      <c r="C71" s="57"/>
      <c r="D71" s="5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8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88" t="s">
        <v>252</v>
      </c>
      <c r="B73" s="285" t="s">
        <v>253</v>
      </c>
      <c r="C73" s="28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8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88" t="s">
        <v>254</v>
      </c>
      <c r="B77" s="285" t="s">
        <v>255</v>
      </c>
      <c r="C77" s="28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7">
    <mergeCell ref="B77:C77"/>
    <mergeCell ref="A7:C7"/>
    <mergeCell ref="A8:C8"/>
    <mergeCell ref="A9:C9"/>
    <mergeCell ref="A10:C10"/>
    <mergeCell ref="A33:A34"/>
    <mergeCell ref="B73:C73"/>
  </mergeCells>
  <pageMargins left="0.70866141732283472" right="0.70866141732283472" top="0.74803149606299213" bottom="0.74803149606299213" header="0" footer="0"/>
  <pageSetup paperSize="5" scale="81" orientation="portrait" r:id="rId1"/>
  <colBreaks count="1" manualBreakCount="1">
    <brk id="5" max="80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8"/>
  <sheetViews>
    <sheetView view="pageBreakPreview" zoomScaleNormal="110" zoomScaleSheetLayoutView="100" workbookViewId="0">
      <selection activeCell="A26" sqref="A26"/>
    </sheetView>
  </sheetViews>
  <sheetFormatPr baseColWidth="10" defaultColWidth="14.42578125" defaultRowHeight="15" customHeight="1" x14ac:dyDescent="0.25"/>
  <cols>
    <col min="1" max="1" width="48.5703125" customWidth="1"/>
    <col min="2" max="2" width="16.42578125" customWidth="1"/>
    <col min="3" max="3" width="0.140625" customWidth="1"/>
    <col min="4" max="4" width="16.42578125" customWidth="1"/>
    <col min="5" max="5" width="14.85546875" customWidth="1"/>
    <col min="6" max="6" width="18" customWidth="1"/>
    <col min="7" max="7" width="14.5703125" customWidth="1"/>
    <col min="8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5.75" customHeight="1" x14ac:dyDescent="0.35">
      <c r="A7" s="286" t="s">
        <v>228</v>
      </c>
      <c r="B7" s="292"/>
      <c r="C7" s="292"/>
      <c r="D7" s="292"/>
      <c r="E7" s="98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75" customHeight="1" x14ac:dyDescent="0.25">
      <c r="A8" s="288" t="s">
        <v>153</v>
      </c>
      <c r="B8" s="289"/>
      <c r="C8" s="289"/>
      <c r="D8" s="289"/>
      <c r="E8" s="9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75" customHeight="1" x14ac:dyDescent="0.25">
      <c r="A9" s="288" t="s">
        <v>84</v>
      </c>
      <c r="B9" s="289"/>
      <c r="C9" s="289"/>
      <c r="D9" s="289"/>
      <c r="E9" s="98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 x14ac:dyDescent="0.25">
      <c r="A10" s="293" t="s">
        <v>0</v>
      </c>
      <c r="B10" s="289"/>
      <c r="C10" s="289"/>
      <c r="D10" s="289"/>
      <c r="E10" s="98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customHeight="1" x14ac:dyDescent="0.25">
      <c r="A11" s="99"/>
      <c r="B11" s="99"/>
      <c r="C11" s="99"/>
      <c r="D11" s="99"/>
      <c r="E11" s="98"/>
      <c r="F11" s="13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customHeight="1" x14ac:dyDescent="0.25">
      <c r="A12" s="99"/>
      <c r="B12" s="99"/>
      <c r="C12" s="99"/>
      <c r="D12" s="99"/>
      <c r="E12" s="98"/>
      <c r="F12" s="13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 customHeight="1" x14ac:dyDescent="0.25">
      <c r="A13" s="98"/>
      <c r="B13" s="99">
        <v>2022</v>
      </c>
      <c r="C13" s="99"/>
      <c r="D13" s="99">
        <v>2021</v>
      </c>
      <c r="E13" s="98"/>
      <c r="F13" s="13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customHeight="1" x14ac:dyDescent="0.25">
      <c r="A14" s="100" t="s">
        <v>287</v>
      </c>
      <c r="B14" s="98"/>
      <c r="C14" s="98"/>
      <c r="D14" s="98"/>
      <c r="E14" s="101"/>
      <c r="F14" s="14"/>
      <c r="G14" s="14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 hidden="1" customHeight="1" x14ac:dyDescent="0.25">
      <c r="A15" s="102" t="s">
        <v>63</v>
      </c>
      <c r="B15" s="103"/>
      <c r="C15" s="103"/>
      <c r="D15" s="103"/>
      <c r="E15" s="98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hidden="1" customHeight="1" x14ac:dyDescent="0.25">
      <c r="A16" s="102" t="s">
        <v>121</v>
      </c>
      <c r="B16" s="104"/>
      <c r="C16" s="104"/>
      <c r="D16" s="104"/>
      <c r="E16" s="98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" customHeight="1" x14ac:dyDescent="0.25">
      <c r="A17" s="105" t="s">
        <v>122</v>
      </c>
      <c r="B17" s="54">
        <v>30000000</v>
      </c>
      <c r="C17" s="106">
        <v>22119887</v>
      </c>
      <c r="D17" s="107">
        <v>20571942.280000001</v>
      </c>
      <c r="E17" s="101"/>
      <c r="F17" s="14"/>
      <c r="G17" s="14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hidden="1" customHeight="1" x14ac:dyDescent="0.25">
      <c r="A18" s="102" t="s">
        <v>123</v>
      </c>
      <c r="B18" s="106"/>
      <c r="C18" s="106"/>
      <c r="D18" s="107"/>
      <c r="E18" s="98"/>
      <c r="F18" s="13"/>
      <c r="G18" s="13"/>
      <c r="H18" s="13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40" customFormat="1" ht="15.75" customHeight="1" x14ac:dyDescent="0.25">
      <c r="A19" s="108" t="s">
        <v>250</v>
      </c>
      <c r="B19" s="162">
        <f>104373.68</f>
        <v>104373.68</v>
      </c>
      <c r="C19" s="161"/>
      <c r="D19" s="162"/>
      <c r="E19" s="98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100" t="s">
        <v>251</v>
      </c>
      <c r="B20" s="163">
        <f>SUM(B17:B19)</f>
        <v>30104373.68</v>
      </c>
      <c r="C20" s="164">
        <f t="shared" ref="C20:D20" si="0">SUM(C15:C18)</f>
        <v>22119887</v>
      </c>
      <c r="D20" s="163">
        <f t="shared" si="0"/>
        <v>20571942.280000001</v>
      </c>
      <c r="E20" s="98"/>
      <c r="F20" s="12"/>
      <c r="G20" s="1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109"/>
      <c r="B21" s="110"/>
      <c r="C21" s="110"/>
      <c r="D21" s="111"/>
      <c r="E21" s="98"/>
      <c r="F21" s="13"/>
      <c r="G21" s="13"/>
      <c r="H21" s="13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100" t="s">
        <v>288</v>
      </c>
      <c r="B22" s="110"/>
      <c r="C22" s="110"/>
      <c r="D22" s="111"/>
      <c r="E22" s="98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102" t="s">
        <v>124</v>
      </c>
      <c r="B23" s="106">
        <v>20614568.210000001</v>
      </c>
      <c r="C23" s="106">
        <v>11292835</v>
      </c>
      <c r="D23" s="107">
        <v>12794315.85</v>
      </c>
      <c r="E23" s="98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hidden="1" customHeight="1" x14ac:dyDescent="0.25">
      <c r="A24" s="102" t="s">
        <v>125</v>
      </c>
      <c r="B24" s="106"/>
      <c r="C24" s="106"/>
      <c r="D24" s="107"/>
      <c r="E24" s="9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42" customFormat="1" ht="15.75" customHeight="1" x14ac:dyDescent="0.25">
      <c r="A25" s="113" t="s">
        <v>230</v>
      </c>
      <c r="B25" s="106">
        <v>80000</v>
      </c>
      <c r="C25" s="106"/>
      <c r="D25" s="107"/>
      <c r="E25" s="98"/>
      <c r="F25" s="44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102" t="s">
        <v>126</v>
      </c>
      <c r="B26" s="106">
        <v>2330970.92</v>
      </c>
      <c r="C26" s="106">
        <v>3703884</v>
      </c>
      <c r="D26" s="107">
        <v>2134184.4500000002</v>
      </c>
      <c r="E26" s="110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105" t="s">
        <v>127</v>
      </c>
      <c r="B27" s="55">
        <v>2459293.5099999998</v>
      </c>
      <c r="C27" s="106">
        <v>423908</v>
      </c>
      <c r="D27" s="107">
        <v>1080965.3999999999</v>
      </c>
      <c r="E27" s="98"/>
      <c r="F27" s="37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hidden="1" customHeight="1" x14ac:dyDescent="0.25">
      <c r="A28" s="102" t="s">
        <v>128</v>
      </c>
      <c r="B28" s="106"/>
      <c r="C28" s="106"/>
      <c r="D28" s="107"/>
      <c r="E28" s="98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102" t="s">
        <v>82</v>
      </c>
      <c r="B29" s="106">
        <v>4913551.33</v>
      </c>
      <c r="C29" s="106">
        <v>6751071</v>
      </c>
      <c r="D29" s="107">
        <v>3335733</v>
      </c>
      <c r="E29" s="98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hidden="1" customHeight="1" x14ac:dyDescent="0.25">
      <c r="A30" s="102" t="s">
        <v>81</v>
      </c>
      <c r="B30" s="106"/>
      <c r="C30" s="106"/>
      <c r="D30" s="107"/>
      <c r="E30" s="98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112" t="s">
        <v>129</v>
      </c>
      <c r="B31" s="164">
        <f t="shared" ref="B31:D31" si="1">SUM(B23:B30)</f>
        <v>30398383.969999999</v>
      </c>
      <c r="C31" s="164">
        <f t="shared" si="1"/>
        <v>22171698</v>
      </c>
      <c r="D31" s="164">
        <f t="shared" si="1"/>
        <v>19345198.700000003</v>
      </c>
      <c r="E31" s="98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109"/>
      <c r="B32" s="110"/>
      <c r="C32" s="110"/>
      <c r="D32" s="111"/>
      <c r="E32" s="98"/>
      <c r="F32" s="4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thickBot="1" x14ac:dyDescent="0.3">
      <c r="A33" s="100" t="s">
        <v>222</v>
      </c>
      <c r="B33" s="183">
        <f>+B20-B31</f>
        <v>-294010.28999999911</v>
      </c>
      <c r="C33" s="183">
        <f t="shared" ref="C33:D33" si="2">+C20-C31</f>
        <v>-51811</v>
      </c>
      <c r="D33" s="184">
        <f t="shared" si="2"/>
        <v>1226743.5799999982</v>
      </c>
      <c r="E33" s="9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thickTop="1" x14ac:dyDescent="0.25">
      <c r="A34" s="109"/>
      <c r="B34" s="110"/>
      <c r="C34" s="110"/>
      <c r="D34" s="110"/>
      <c r="E34" s="9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109"/>
      <c r="B35" s="114"/>
      <c r="C35" s="114"/>
      <c r="D35" s="114"/>
      <c r="E35" s="98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115"/>
      <c r="B36" s="98"/>
      <c r="C36" s="98"/>
      <c r="D36" s="98"/>
      <c r="E36" s="98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188"/>
      <c r="B37" s="1"/>
      <c r="C37" s="1"/>
      <c r="D37" s="1"/>
      <c r="E37" s="98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188" t="s">
        <v>252</v>
      </c>
      <c r="B38" s="285" t="s">
        <v>261</v>
      </c>
      <c r="C38" s="291"/>
      <c r="D38" s="1"/>
      <c r="E38" s="9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1"/>
      <c r="B39" s="1"/>
      <c r="C39" s="1"/>
      <c r="D39" s="1"/>
      <c r="E39" s="98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1"/>
      <c r="B40" s="1"/>
      <c r="C40" s="1"/>
      <c r="D40" s="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188"/>
      <c r="B41" s="1"/>
      <c r="C41" s="1"/>
      <c r="D41" s="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188" t="s">
        <v>254</v>
      </c>
      <c r="B42" s="285" t="s">
        <v>255</v>
      </c>
      <c r="C42" s="291"/>
      <c r="D42" s="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1"/>
      <c r="B43" s="1"/>
      <c r="C43" s="1"/>
      <c r="D43" s="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1"/>
      <c r="B44" s="1"/>
      <c r="C44" s="1"/>
      <c r="D44" s="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5.75" customHeight="1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 ht="15.75" customHeight="1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spans="1:26" ht="15.75" customHeight="1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spans="1:26" ht="15.75" customHeight="1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</row>
    <row r="1005" spans="1:26" ht="15.75" customHeight="1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</row>
    <row r="1006" spans="1:26" ht="15.75" customHeight="1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</row>
    <row r="1007" spans="1:26" ht="15.75" customHeight="1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</row>
    <row r="1008" spans="1:26" ht="15.75" customHeight="1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</row>
  </sheetData>
  <mergeCells count="6">
    <mergeCell ref="B42:C42"/>
    <mergeCell ref="A7:D7"/>
    <mergeCell ref="A8:D8"/>
    <mergeCell ref="A9:D9"/>
    <mergeCell ref="A10:D10"/>
    <mergeCell ref="B38:C38"/>
  </mergeCells>
  <pageMargins left="0.7" right="0.7" top="0.75" bottom="0.75" header="0" footer="0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6"/>
  <sheetViews>
    <sheetView tabSelected="1" topLeftCell="A8" workbookViewId="0">
      <selection activeCell="A11" sqref="A11:F11"/>
    </sheetView>
  </sheetViews>
  <sheetFormatPr baseColWidth="10" defaultColWidth="14.42578125" defaultRowHeight="15" customHeight="1" x14ac:dyDescent="0.25"/>
  <cols>
    <col min="1" max="1" width="4.5703125" customWidth="1"/>
    <col min="2" max="2" width="44.140625" customWidth="1"/>
    <col min="3" max="4" width="19.28515625" customWidth="1"/>
    <col min="5" max="5" width="22.5703125" customWidth="1"/>
    <col min="6" max="6" width="19.42578125" customWidth="1"/>
    <col min="7" max="8" width="11.42578125" customWidth="1"/>
    <col min="9" max="9" width="17.42578125" customWidth="1"/>
    <col min="10" max="10" width="13.42578125" customWidth="1"/>
    <col min="11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8.75" customHeight="1" x14ac:dyDescent="0.35">
      <c r="A7" s="294" t="s">
        <v>243</v>
      </c>
      <c r="B7" s="292"/>
      <c r="C7" s="292"/>
      <c r="D7" s="292"/>
      <c r="E7" s="292"/>
      <c r="F7" s="29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8.75" customHeight="1" x14ac:dyDescent="0.3">
      <c r="A8" s="295" t="s">
        <v>227</v>
      </c>
      <c r="B8" s="289"/>
      <c r="C8" s="289"/>
      <c r="D8" s="289"/>
      <c r="E8" s="289"/>
      <c r="F8" s="289"/>
      <c r="G8" s="9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8.75" customHeight="1" x14ac:dyDescent="0.3">
      <c r="A9" s="295" t="s">
        <v>260</v>
      </c>
      <c r="B9" s="289"/>
      <c r="C9" s="289"/>
      <c r="D9" s="289"/>
      <c r="E9" s="289"/>
      <c r="F9" s="289"/>
      <c r="G9" s="9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8.75" customHeight="1" x14ac:dyDescent="0.3">
      <c r="A10" s="295" t="s">
        <v>55</v>
      </c>
      <c r="B10" s="289"/>
      <c r="C10" s="289"/>
      <c r="D10" s="289"/>
      <c r="E10" s="289"/>
      <c r="F10" s="289"/>
      <c r="G10" s="9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8.75" customHeight="1" x14ac:dyDescent="0.3">
      <c r="A11" s="296" t="s">
        <v>56</v>
      </c>
      <c r="B11" s="289"/>
      <c r="C11" s="289"/>
      <c r="D11" s="289"/>
      <c r="E11" s="289"/>
      <c r="F11" s="289"/>
      <c r="G11" s="10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8.75" customHeight="1" x14ac:dyDescent="0.3">
      <c r="A12" s="116"/>
      <c r="B12" s="116"/>
      <c r="C12" s="116"/>
      <c r="D12" s="116"/>
      <c r="E12" s="116"/>
      <c r="F12" s="116"/>
      <c r="G12" s="11"/>
      <c r="H12" s="11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66" customHeight="1" x14ac:dyDescent="0.3">
      <c r="A13" s="297" t="s">
        <v>57</v>
      </c>
      <c r="B13" s="289"/>
      <c r="C13" s="117" t="s">
        <v>58</v>
      </c>
      <c r="D13" s="117" t="s">
        <v>59</v>
      </c>
      <c r="E13" s="117" t="s">
        <v>60</v>
      </c>
      <c r="F13" s="117" t="s">
        <v>61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8.75" customHeight="1" x14ac:dyDescent="0.3">
      <c r="A14" s="118">
        <v>1</v>
      </c>
      <c r="B14" s="119" t="s">
        <v>62</v>
      </c>
      <c r="C14" s="120">
        <v>30104373.68</v>
      </c>
      <c r="D14" s="120">
        <v>30083036.579999998</v>
      </c>
      <c r="E14" s="121">
        <f t="shared" ref="E14:E36" si="0">+D14/C14</f>
        <v>0.99929122923377156</v>
      </c>
      <c r="F14" s="122">
        <f t="shared" ref="F14:F23" si="1">+C14-D14</f>
        <v>21337.10000000149</v>
      </c>
      <c r="G14" s="8"/>
      <c r="H14" s="8"/>
      <c r="I14" s="5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8.75" hidden="1" customHeight="1" x14ac:dyDescent="0.3">
      <c r="A15" s="123">
        <v>1.1000000000000001</v>
      </c>
      <c r="B15" s="124" t="s">
        <v>63</v>
      </c>
      <c r="C15" s="125"/>
      <c r="D15" s="125"/>
      <c r="E15" s="121" t="e">
        <f t="shared" si="0"/>
        <v>#DIV/0!</v>
      </c>
      <c r="F15" s="122">
        <f t="shared" si="1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8.75" hidden="1" customHeight="1" x14ac:dyDescent="0.3">
      <c r="A16" s="123">
        <v>1.2</v>
      </c>
      <c r="B16" s="124" t="s">
        <v>64</v>
      </c>
      <c r="C16" s="125"/>
      <c r="D16" s="125"/>
      <c r="E16" s="121" t="e">
        <f t="shared" si="0"/>
        <v>#DIV/0!</v>
      </c>
      <c r="F16" s="122">
        <f t="shared" si="1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8.75" hidden="1" customHeight="1" x14ac:dyDescent="0.3">
      <c r="A17" s="123">
        <v>1.3</v>
      </c>
      <c r="B17" s="124" t="s">
        <v>65</v>
      </c>
      <c r="C17" s="125"/>
      <c r="D17" s="125"/>
      <c r="E17" s="121" t="e">
        <f t="shared" si="0"/>
        <v>#DIV/0!</v>
      </c>
      <c r="F17" s="122">
        <f t="shared" si="1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8.75" customHeight="1" x14ac:dyDescent="0.3">
      <c r="A18" s="123">
        <v>1.4</v>
      </c>
      <c r="B18" s="124" t="s">
        <v>66</v>
      </c>
      <c r="C18" s="125">
        <v>30000000</v>
      </c>
      <c r="D18" s="125">
        <v>29978951.780000001</v>
      </c>
      <c r="E18" s="121">
        <f t="shared" si="0"/>
        <v>0.99929839266666676</v>
      </c>
      <c r="F18" s="122">
        <f t="shared" si="1"/>
        <v>21048.219999998808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8.75" hidden="1" customHeight="1" x14ac:dyDescent="0.3">
      <c r="A19" s="123">
        <v>1.5</v>
      </c>
      <c r="B19" s="124" t="s">
        <v>67</v>
      </c>
      <c r="C19" s="125"/>
      <c r="D19" s="125"/>
      <c r="E19" s="121" t="e">
        <f t="shared" si="0"/>
        <v>#DIV/0!</v>
      </c>
      <c r="F19" s="122">
        <f t="shared" si="1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8.75" customHeight="1" x14ac:dyDescent="0.3">
      <c r="A20" s="123">
        <v>1.6</v>
      </c>
      <c r="B20" s="124" t="s">
        <v>68</v>
      </c>
      <c r="C20" s="125">
        <v>104373.68</v>
      </c>
      <c r="D20" s="125">
        <v>104085</v>
      </c>
      <c r="E20" s="121">
        <f t="shared" si="0"/>
        <v>0.99723416861415648</v>
      </c>
      <c r="F20" s="122">
        <f t="shared" si="1"/>
        <v>288.67999999999302</v>
      </c>
      <c r="G20" s="8"/>
      <c r="H20" s="56"/>
      <c r="I20" s="56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8.75" hidden="1" customHeight="1" x14ac:dyDescent="0.3">
      <c r="A21" s="123">
        <v>1.7</v>
      </c>
      <c r="B21" s="124" t="s">
        <v>69</v>
      </c>
      <c r="C21" s="125"/>
      <c r="D21" s="125"/>
      <c r="E21" s="121" t="e">
        <f t="shared" si="0"/>
        <v>#DIV/0!</v>
      </c>
      <c r="F21" s="122">
        <f t="shared" si="1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8.75" hidden="1" customHeight="1" x14ac:dyDescent="0.3">
      <c r="A22" s="123">
        <v>1.8</v>
      </c>
      <c r="B22" s="124" t="s">
        <v>70</v>
      </c>
      <c r="C22" s="125"/>
      <c r="D22" s="125"/>
      <c r="E22" s="121" t="e">
        <f t="shared" si="0"/>
        <v>#DIV/0!</v>
      </c>
      <c r="F22" s="122">
        <f t="shared" si="1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8.75" hidden="1" customHeight="1" x14ac:dyDescent="0.3">
      <c r="A23" s="123">
        <v>1.9</v>
      </c>
      <c r="B23" s="124" t="s">
        <v>71</v>
      </c>
      <c r="C23" s="125"/>
      <c r="D23" s="125"/>
      <c r="E23" s="121" t="e">
        <f t="shared" si="0"/>
        <v>#DIV/0!</v>
      </c>
      <c r="F23" s="122">
        <f t="shared" si="1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8.75" customHeight="1" x14ac:dyDescent="0.3">
      <c r="A24" s="118">
        <v>2</v>
      </c>
      <c r="B24" s="119" t="s">
        <v>72</v>
      </c>
      <c r="C24" s="120">
        <f t="shared" ref="C24" si="2">SUM(C25:C35)</f>
        <v>30083022.390000004</v>
      </c>
      <c r="D24" s="120">
        <v>30083036.579999998</v>
      </c>
      <c r="E24" s="121">
        <f t="shared" si="0"/>
        <v>1.000000471694626</v>
      </c>
      <c r="F24" s="122">
        <f>SUM(F25:F35)</f>
        <v>0</v>
      </c>
      <c r="G24" s="8"/>
      <c r="H24" s="8"/>
      <c r="I24" s="52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8.75" customHeight="1" x14ac:dyDescent="0.3">
      <c r="A25" s="123">
        <v>2.1</v>
      </c>
      <c r="B25" s="124" t="s">
        <v>73</v>
      </c>
      <c r="C25" s="126">
        <v>20614554.420000002</v>
      </c>
      <c r="D25" s="126">
        <v>20614554.420000002</v>
      </c>
      <c r="E25" s="121">
        <f t="shared" si="0"/>
        <v>1</v>
      </c>
      <c r="F25" s="122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8.75" customHeight="1" x14ac:dyDescent="0.3">
      <c r="A26" s="123">
        <v>2.2000000000000002</v>
      </c>
      <c r="B26" s="127" t="s">
        <v>74</v>
      </c>
      <c r="C26" s="128">
        <v>5533087.5700000003</v>
      </c>
      <c r="D26" s="128">
        <v>5533087.5700000003</v>
      </c>
      <c r="E26" s="121">
        <f t="shared" si="0"/>
        <v>1</v>
      </c>
      <c r="F26" s="122">
        <f t="shared" ref="F26:F35" si="3">+C26-D26</f>
        <v>0</v>
      </c>
      <c r="G26" s="8"/>
      <c r="H26" s="8"/>
      <c r="I26" s="8"/>
      <c r="J26" s="54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8.75" customHeight="1" x14ac:dyDescent="0.3">
      <c r="A27" s="123">
        <v>2.2999999999999998</v>
      </c>
      <c r="B27" s="127" t="s">
        <v>75</v>
      </c>
      <c r="C27" s="107">
        <v>2330970.92</v>
      </c>
      <c r="D27" s="129">
        <v>2330970.92</v>
      </c>
      <c r="E27" s="121">
        <f t="shared" si="0"/>
        <v>1</v>
      </c>
      <c r="F27" s="122">
        <f t="shared" si="3"/>
        <v>0</v>
      </c>
      <c r="G27" s="8"/>
      <c r="H27" s="8"/>
      <c r="I27" s="8"/>
      <c r="J27" s="5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8.75" hidden="1" customHeight="1" x14ac:dyDescent="0.3">
      <c r="A28" s="123">
        <v>2.4</v>
      </c>
      <c r="B28" s="127" t="s">
        <v>76</v>
      </c>
      <c r="C28" s="129"/>
      <c r="D28" s="129"/>
      <c r="E28" s="121" t="e">
        <f t="shared" si="0"/>
        <v>#DIV/0!</v>
      </c>
      <c r="F28" s="122">
        <f t="shared" si="3"/>
        <v>0</v>
      </c>
      <c r="G28" s="8"/>
      <c r="H28" s="8"/>
      <c r="I28" s="8"/>
      <c r="J28" s="54">
        <v>80000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.75" hidden="1" customHeight="1" x14ac:dyDescent="0.3">
      <c r="A29" s="123">
        <v>2.5</v>
      </c>
      <c r="B29" s="127" t="s">
        <v>77</v>
      </c>
      <c r="C29" s="129"/>
      <c r="D29" s="129"/>
      <c r="E29" s="121" t="e">
        <f t="shared" si="0"/>
        <v>#DIV/0!</v>
      </c>
      <c r="F29" s="122">
        <f t="shared" si="3"/>
        <v>0</v>
      </c>
      <c r="G29" s="8"/>
      <c r="H29" s="8"/>
      <c r="I29" s="8"/>
      <c r="J29" s="54">
        <v>2330970.92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47" customFormat="1" ht="18.75" customHeight="1" x14ac:dyDescent="0.3">
      <c r="A30" s="123">
        <v>2.4</v>
      </c>
      <c r="B30" s="127" t="s">
        <v>249</v>
      </c>
      <c r="C30" s="129">
        <v>80000</v>
      </c>
      <c r="D30" s="129">
        <v>80000</v>
      </c>
      <c r="E30" s="121"/>
      <c r="F30" s="122"/>
      <c r="G30" s="8"/>
      <c r="H30" s="8"/>
      <c r="I30" s="8"/>
      <c r="J30" s="55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3.25" customHeight="1" x14ac:dyDescent="0.3">
      <c r="A31" s="123">
        <v>2.6</v>
      </c>
      <c r="B31" s="127" t="s">
        <v>78</v>
      </c>
      <c r="C31" s="129">
        <f>+'NOTAS 7 AL 19'!E33</f>
        <v>1524409.48</v>
      </c>
      <c r="D31" s="129">
        <v>1524409.48</v>
      </c>
      <c r="E31" s="121">
        <f t="shared" si="0"/>
        <v>1</v>
      </c>
      <c r="F31" s="122">
        <f t="shared" si="3"/>
        <v>0</v>
      </c>
      <c r="G31" s="8"/>
      <c r="H31" s="8"/>
      <c r="I31" s="8"/>
      <c r="J31" s="5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8.75" hidden="1" customHeight="1" x14ac:dyDescent="0.3">
      <c r="A32" s="123">
        <v>2.7</v>
      </c>
      <c r="B32" s="127" t="s">
        <v>79</v>
      </c>
      <c r="C32" s="125"/>
      <c r="D32" s="125"/>
      <c r="E32" s="121" t="e">
        <f t="shared" si="0"/>
        <v>#DIV/0!</v>
      </c>
      <c r="F32" s="122">
        <f t="shared" si="3"/>
        <v>0</v>
      </c>
      <c r="G32" s="8"/>
      <c r="H32" s="8"/>
      <c r="I32" s="8"/>
      <c r="J32" s="53">
        <v>4913551.33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8.75" hidden="1" customHeight="1" x14ac:dyDescent="0.3">
      <c r="A33" s="123">
        <v>2.8</v>
      </c>
      <c r="B33" s="127" t="s">
        <v>80</v>
      </c>
      <c r="C33" s="125"/>
      <c r="D33" s="125"/>
      <c r="E33" s="121" t="e">
        <f t="shared" si="0"/>
        <v>#DIV/0!</v>
      </c>
      <c r="F33" s="122">
        <f t="shared" si="3"/>
        <v>0</v>
      </c>
      <c r="G33" s="8"/>
      <c r="H33" s="8"/>
      <c r="I33" s="8"/>
      <c r="J33" s="1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8.75" hidden="1" customHeight="1" x14ac:dyDescent="0.3">
      <c r="A34" s="123">
        <v>2.9</v>
      </c>
      <c r="B34" s="127" t="s">
        <v>81</v>
      </c>
      <c r="C34" s="125"/>
      <c r="D34" s="125"/>
      <c r="E34" s="121" t="e">
        <f t="shared" si="0"/>
        <v>#DIV/0!</v>
      </c>
      <c r="F34" s="122">
        <f t="shared" si="3"/>
        <v>0</v>
      </c>
      <c r="G34" s="8"/>
      <c r="H34" s="8"/>
      <c r="I34" s="8"/>
      <c r="J34" s="16">
        <f t="shared" ref="J34" si="4">SUM(J26:J33)</f>
        <v>7324522.25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8.75" hidden="1" customHeight="1" x14ac:dyDescent="0.3">
      <c r="A35" s="123">
        <v>2.1</v>
      </c>
      <c r="B35" s="127" t="s">
        <v>82</v>
      </c>
      <c r="C35" s="125">
        <v>0</v>
      </c>
      <c r="D35" s="125">
        <v>0</v>
      </c>
      <c r="E35" s="121" t="e">
        <f t="shared" si="0"/>
        <v>#DIV/0!</v>
      </c>
      <c r="F35" s="122">
        <f t="shared" si="3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8.75" customHeight="1" x14ac:dyDescent="0.3">
      <c r="A36" s="130"/>
      <c r="B36" s="131" t="s">
        <v>83</v>
      </c>
      <c r="C36" s="132">
        <f>+C14-C24</f>
        <v>21351.289999995381</v>
      </c>
      <c r="D36" s="132">
        <f t="shared" ref="D36" si="5">SUM(D14-D24)</f>
        <v>0</v>
      </c>
      <c r="E36" s="121">
        <f t="shared" si="0"/>
        <v>0</v>
      </c>
      <c r="F36" s="133">
        <f>+C36-D36</f>
        <v>21351.289999995381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8.75" customHeight="1" x14ac:dyDescent="0.3">
      <c r="A37" s="130"/>
      <c r="B37" s="134"/>
      <c r="C37" s="133"/>
      <c r="D37" s="133"/>
      <c r="E37" s="135"/>
      <c r="F37" s="136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8.75" customHeight="1" x14ac:dyDescent="0.3">
      <c r="A38" s="137"/>
      <c r="B38" s="134"/>
      <c r="C38" s="136"/>
      <c r="D38" s="136"/>
      <c r="E38" s="136"/>
      <c r="F38" s="136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8.75" customHeight="1" x14ac:dyDescent="0.3">
      <c r="A39" s="128"/>
      <c r="B39" s="188"/>
      <c r="C39" s="1"/>
      <c r="D39" s="1"/>
      <c r="E39" s="1"/>
      <c r="F39" s="1"/>
      <c r="G39" s="1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8.75" customHeight="1" x14ac:dyDescent="0.3">
      <c r="A40" s="8"/>
      <c r="B40" s="188" t="s">
        <v>252</v>
      </c>
      <c r="C40" s="285"/>
      <c r="D40" s="285"/>
      <c r="E40" s="285" t="s">
        <v>253</v>
      </c>
      <c r="F40" s="285"/>
      <c r="G40" s="1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8.75" customHeight="1" x14ac:dyDescent="0.3">
      <c r="A41" s="8"/>
      <c r="B41" s="1"/>
      <c r="C41" s="1"/>
      <c r="D41" s="1"/>
      <c r="E41" s="1"/>
      <c r="F41" s="1"/>
      <c r="G41" s="1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8.75" customHeight="1" x14ac:dyDescent="0.3">
      <c r="A42" s="8"/>
      <c r="B42" s="1"/>
      <c r="C42" s="1"/>
      <c r="D42" s="1"/>
      <c r="E42" s="1"/>
      <c r="F42" s="1"/>
      <c r="G42" s="1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8.75" customHeight="1" x14ac:dyDescent="0.3">
      <c r="A43" s="8"/>
      <c r="B43" s="188"/>
      <c r="C43" s="1"/>
      <c r="D43" s="1"/>
      <c r="E43" s="1"/>
      <c r="F43" s="1"/>
      <c r="G43" s="1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8.75" customHeight="1" x14ac:dyDescent="0.3">
      <c r="A44" s="8"/>
      <c r="B44" s="188" t="s">
        <v>254</v>
      </c>
      <c r="C44" s="285"/>
      <c r="D44" s="285"/>
      <c r="E44" s="285" t="s">
        <v>255</v>
      </c>
      <c r="F44" s="285"/>
      <c r="G44" s="1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8.75" customHeight="1" x14ac:dyDescent="0.3">
      <c r="A45" s="8"/>
      <c r="B45" s="1"/>
      <c r="C45" s="1"/>
      <c r="D45" s="1"/>
      <c r="E45" s="1"/>
      <c r="F45" s="1"/>
      <c r="G45" s="1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8.75" customHeight="1" x14ac:dyDescent="0.3">
      <c r="A46" s="8"/>
      <c r="B46" s="1"/>
      <c r="C46" s="1"/>
      <c r="D46" s="1"/>
      <c r="E46" s="1"/>
      <c r="F46" s="1"/>
      <c r="G46" s="1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8.75" customHeight="1" x14ac:dyDescent="0.3">
      <c r="A47" s="8"/>
      <c r="B47" s="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8.7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8.7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8.7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8.7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8.7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8.75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8.75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8.7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8.7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8.7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8.7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8.75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8.75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8.75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8.75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8.75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8.75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8.75" customHeigh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8.75" customHeigh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8.75" customHeigh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8.75" customHeigh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8.75" customHeigh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8.75" customHeigh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8.75" customHeigh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8.75" customHeigh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8.75" customHeigh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8.75" customHeigh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8.75" customHeigh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8.75" customHeigh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8.75" customHeigh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8.75" customHeigh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8.75" customHeigh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8.75" customHeigh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8.75" customHeigh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8.75" customHeigh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8.75" customHeigh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8.75" customHeigh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8.75" customHeigh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8.75" customHeigh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8.75" customHeigh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8.75" customHeigh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8.75" customHeigh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8.75" customHeigh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8.75" customHeigh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8.75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8.75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8.75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8.7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8.75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8.75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8.7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8.75" customHeigh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8.75" customHeight="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8.75" customHeigh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8.75" customHeight="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8.75" customHeigh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8.75" customHeigh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8.75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8.75" customHeigh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8.75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8.75" customHeigh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8.75" customHeigh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8.75" customHeigh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8.75" customHeigh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8.75" customHeigh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8.75" customHeigh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8.75" customHeigh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8.75" customHeigh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8.75" customHeigh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8.75" customHeigh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8.75" customHeigh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8.75" customHeigh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8.75" customHeigh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8.75" customHeigh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8.75" customHeigh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8.75" customHeight="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8.75" customHeight="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8.75" customHeight="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8.75" customHeight="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8.75" customHeight="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8.75" customHeight="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8.75" customHeight="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8.75" customHeigh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8.75" customHeight="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8.75" customHeight="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8.75" customHeight="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8.75" customHeight="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8.75" customHeight="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8.75" customHeight="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8.75" customHeight="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8.75" customHeigh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8.75" customHeight="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8.75" customHeigh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8.75" customHeight="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8.75" customHeight="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8.75" customHeight="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8.75" customHeigh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8.75" customHeight="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8.75" customHeight="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8.75" customHeight="1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8.75" customHeigh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8.75" customHeight="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8.75" customHeigh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8.75" customHeigh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8.75" customHeight="1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8.75" customHeight="1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8.75" customHeight="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8.75" customHeigh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8.75" customHeigh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8.75" customHeigh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8.75" customHeight="1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8.75" customHeight="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8.7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8.75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8.75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8.75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8.75" customHeight="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8.75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8.75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8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8.75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8.7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8.7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8.7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8.7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8.7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8.7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8.7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8.7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8.7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8.7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8.7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8.7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8.7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8.7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8.7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8.7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8.7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8.7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8.7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8.7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8.7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8.7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8.7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8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8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8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8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8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8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8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8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8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8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8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8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8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8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8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8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8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8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8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8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8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8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8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8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8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8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8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8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8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8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8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8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8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8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8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8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8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8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8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8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8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8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8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8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8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8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8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8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8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8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8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8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8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8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8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8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8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8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8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8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8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8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8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8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8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8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8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8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8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8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8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8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8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8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8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8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8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8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8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8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8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8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8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8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8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8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8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8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8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8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8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8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8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8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8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8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8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8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8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8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8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8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8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8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8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8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8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8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8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8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8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8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8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8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8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8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8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8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8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8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8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8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8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8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8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8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8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8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8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8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8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8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8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8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8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8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8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8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8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8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8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8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8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8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8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8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8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8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8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8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8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8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8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8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8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8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8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8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8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8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8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8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8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8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8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8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8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8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8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8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8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8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8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8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8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8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8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8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8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8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8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8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8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8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8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8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8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8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8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8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8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8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8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8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8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8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8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8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8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8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8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8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8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8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8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8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8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8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8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8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8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8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8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8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8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8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8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8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8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8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8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8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8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8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8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8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8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8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8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8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8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8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8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8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8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8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8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8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8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8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8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8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8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8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8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8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8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8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8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8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8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8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8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8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8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8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8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8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8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8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8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8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8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8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8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8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8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8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8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8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8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8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8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8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8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8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8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8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8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8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8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8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8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8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8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8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8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8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8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8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8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8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8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8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8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8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8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8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8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8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8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8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8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8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8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8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8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8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8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8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8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8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8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8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8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8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8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8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8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8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8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8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8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8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8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8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8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8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8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8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8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8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8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8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8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8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8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8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8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8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8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8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8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8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8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8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8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8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8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8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8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8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8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8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8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8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8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8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8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8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8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8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8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8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8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8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8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8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8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8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8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8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8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8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8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8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8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8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8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8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8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8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8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8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8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8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8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8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8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8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8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8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8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8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8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8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8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8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8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8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8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8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8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8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8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8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8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8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8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8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8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8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8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8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8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8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8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8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8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8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8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8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8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8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8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8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8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8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8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8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8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8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8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8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8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8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8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8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8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8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8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8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8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8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8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8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8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8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8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8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8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8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8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8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8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8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8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8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8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8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8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8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8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8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8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8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8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8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8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8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8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8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8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8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8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8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8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8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8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8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8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8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8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8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8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8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8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8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8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8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8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8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8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8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8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8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8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8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8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8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8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8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8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8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8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8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8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8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8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8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8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8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8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8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8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8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8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8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8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8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8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8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8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8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8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8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8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8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8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8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8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8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8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8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8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8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8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8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8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8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8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8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8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8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8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8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8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8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8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8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8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8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8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8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8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8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8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8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8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8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8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8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8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8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8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8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8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8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8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8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8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8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8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8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8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8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8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8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8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8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8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8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8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8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8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8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8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8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8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8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8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8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8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8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8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8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8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8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8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8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8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8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8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8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8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8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8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8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8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8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8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8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8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8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8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8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8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8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8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8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8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8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8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8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8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8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8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8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8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8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8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8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8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8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8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8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8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8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8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8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8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8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8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8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8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8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8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8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8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8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8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8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8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8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8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8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8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8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8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8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8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8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8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8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8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8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8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8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8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8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8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8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8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8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8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8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8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8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8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8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8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8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8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8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8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8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8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8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8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8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8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8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8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8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8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8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8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8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8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8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8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8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8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8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8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8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8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8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8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8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8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8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8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8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8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8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8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8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8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8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8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8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8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8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8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8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8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8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8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8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8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8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8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8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8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8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8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8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8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8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8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8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8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8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8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8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8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8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8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8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8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8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8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8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8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8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8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8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8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8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8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8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8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8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8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8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8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8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8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8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8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8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8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8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8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8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8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8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8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8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8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8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8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8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8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8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8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8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8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8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8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8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8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8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8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8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8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8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8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8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8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8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8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8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8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8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8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8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8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8.75" customHeight="1" x14ac:dyDescent="0.3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8.75" customHeight="1" x14ac:dyDescent="0.3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8.75" customHeight="1" x14ac:dyDescent="0.3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8.75" customHeight="1" x14ac:dyDescent="0.3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8.75" customHeight="1" x14ac:dyDescent="0.3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8.75" customHeight="1" x14ac:dyDescent="0.3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</sheetData>
  <mergeCells count="10">
    <mergeCell ref="A13:B13"/>
    <mergeCell ref="C40:D40"/>
    <mergeCell ref="E40:F40"/>
    <mergeCell ref="C44:D44"/>
    <mergeCell ref="E44:F44"/>
    <mergeCell ref="A7:F7"/>
    <mergeCell ref="A8:F8"/>
    <mergeCell ref="A9:F9"/>
    <mergeCell ref="A10:F10"/>
    <mergeCell ref="A11:F11"/>
  </mergeCells>
  <pageMargins left="0.70866141732283472" right="0.70866141732283472" top="0.74803149606299213" bottom="0.74803149606299213" header="0" footer="0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5"/>
  <sheetViews>
    <sheetView view="pageBreakPreview" topLeftCell="A3" zoomScaleNormal="100" zoomScaleSheetLayoutView="100" workbookViewId="0">
      <selection activeCell="P25" sqref="P25"/>
    </sheetView>
  </sheetViews>
  <sheetFormatPr baseColWidth="10" defaultColWidth="14.42578125" defaultRowHeight="15" customHeight="1" x14ac:dyDescent="0.25"/>
  <cols>
    <col min="1" max="1" width="43.42578125" customWidth="1"/>
    <col min="2" max="2" width="17.42578125" customWidth="1"/>
    <col min="3" max="3" width="18.42578125" customWidth="1"/>
    <col min="4" max="4" width="9.42578125" customWidth="1"/>
    <col min="5" max="5" width="15.85546875" customWidth="1"/>
    <col min="6" max="6" width="27" customWidth="1"/>
    <col min="7" max="7" width="16.7109375" customWidth="1"/>
    <col min="8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5.75" customHeight="1" x14ac:dyDescent="0.35">
      <c r="A7" s="294" t="s">
        <v>243</v>
      </c>
      <c r="B7" s="292"/>
      <c r="C7" s="292"/>
      <c r="D7" s="292"/>
      <c r="E7" s="292"/>
      <c r="F7" s="29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288" t="s">
        <v>43</v>
      </c>
      <c r="B8" s="298"/>
      <c r="C8" s="298"/>
      <c r="D8" s="298"/>
      <c r="E8" s="298"/>
      <c r="F8" s="29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288" t="s">
        <v>84</v>
      </c>
      <c r="B9" s="298"/>
      <c r="C9" s="298"/>
      <c r="D9" s="298"/>
      <c r="E9" s="298"/>
      <c r="F9" s="29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88" t="s">
        <v>0</v>
      </c>
      <c r="B10" s="298"/>
      <c r="C10" s="298"/>
      <c r="D10" s="298"/>
      <c r="E10" s="298"/>
      <c r="F10" s="29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9"/>
      <c r="B11" s="59"/>
      <c r="C11" s="62"/>
      <c r="D11" s="59"/>
      <c r="E11" s="59"/>
      <c r="F11" s="6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8.5" customHeight="1" x14ac:dyDescent="0.25">
      <c r="A12" s="149"/>
      <c r="B12" s="150" t="s">
        <v>44</v>
      </c>
      <c r="C12" s="150" t="s">
        <v>45</v>
      </c>
      <c r="D12" s="150" t="s">
        <v>46</v>
      </c>
      <c r="E12" s="150" t="s">
        <v>47</v>
      </c>
      <c r="F12" s="151" t="s">
        <v>48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60" t="s">
        <v>219</v>
      </c>
      <c r="B13" s="92">
        <v>5707203</v>
      </c>
      <c r="C13" s="92"/>
      <c r="D13" s="92"/>
      <c r="E13" s="92">
        <v>3283322</v>
      </c>
      <c r="F13" s="138">
        <f>SUM(B13:E13)</f>
        <v>8990525</v>
      </c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62" t="s">
        <v>49</v>
      </c>
      <c r="B14" s="139"/>
      <c r="C14" s="140"/>
      <c r="D14" s="61"/>
      <c r="E14" s="61"/>
      <c r="F14" s="138">
        <f t="shared" ref="F14:F17" si="0">SUM(B14:E14)</f>
        <v>0</v>
      </c>
      <c r="G14" s="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62" t="s">
        <v>50</v>
      </c>
      <c r="B15" s="139"/>
      <c r="C15" s="139"/>
      <c r="D15" s="61"/>
      <c r="E15" s="140"/>
      <c r="F15" s="138">
        <f t="shared" si="0"/>
        <v>0</v>
      </c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41" t="s">
        <v>51</v>
      </c>
      <c r="B16" s="142"/>
      <c r="C16" s="143"/>
      <c r="D16" s="144"/>
      <c r="E16" s="142">
        <v>-961229</v>
      </c>
      <c r="F16" s="145">
        <f t="shared" si="0"/>
        <v>-961229</v>
      </c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41" t="s">
        <v>52</v>
      </c>
      <c r="B17" s="152"/>
      <c r="C17" s="152"/>
      <c r="D17" s="152"/>
      <c r="E17" s="152">
        <v>1226774</v>
      </c>
      <c r="F17" s="153">
        <f t="shared" si="0"/>
        <v>1226774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79" t="s">
        <v>54</v>
      </c>
      <c r="B18" s="91">
        <f>SUM(B13:B17)</f>
        <v>5707203</v>
      </c>
      <c r="C18" s="91"/>
      <c r="D18" s="91"/>
      <c r="E18" s="91">
        <f>+E13+E16+E17</f>
        <v>3548867</v>
      </c>
      <c r="F18" s="145">
        <f>SUM(F13:F17)</f>
        <v>9256070</v>
      </c>
      <c r="G18" s="6"/>
      <c r="H18" s="16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25">
      <c r="A19" s="60"/>
      <c r="B19" s="92"/>
      <c r="C19" s="92"/>
      <c r="D19" s="92"/>
      <c r="E19" s="92"/>
      <c r="F19" s="138"/>
      <c r="G19" s="3"/>
      <c r="H19" s="165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25">
      <c r="A20" s="146" t="s">
        <v>49</v>
      </c>
      <c r="B20" s="140"/>
      <c r="C20" s="140"/>
      <c r="D20" s="140"/>
      <c r="E20" s="140"/>
      <c r="F20" s="138">
        <f t="shared" ref="F20:F22" si="1">SUM(B20:E20)</f>
        <v>0</v>
      </c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46" t="s">
        <v>50</v>
      </c>
      <c r="B21" s="140"/>
      <c r="C21" s="140"/>
      <c r="D21" s="140"/>
      <c r="E21" s="140"/>
      <c r="F21" s="138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46" t="s">
        <v>53</v>
      </c>
      <c r="B22" s="140"/>
      <c r="C22" s="140"/>
      <c r="D22" s="140"/>
      <c r="E22" s="140"/>
      <c r="F22" s="138">
        <f t="shared" si="1"/>
        <v>0</v>
      </c>
      <c r="G22" s="1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46" t="s">
        <v>51</v>
      </c>
      <c r="B23" s="97"/>
      <c r="C23" s="140"/>
      <c r="D23" s="140"/>
      <c r="E23" s="140">
        <v>853390</v>
      </c>
      <c r="F23" s="138">
        <f>SUM(C23:E23)</f>
        <v>853390</v>
      </c>
      <c r="G23" s="9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46" t="s">
        <v>52</v>
      </c>
      <c r="B24" s="154"/>
      <c r="C24" s="155"/>
      <c r="D24" s="154"/>
      <c r="E24" s="156">
        <v>-294010.28999999998</v>
      </c>
      <c r="F24" s="156">
        <v>-294010.28999999998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thickBot="1" x14ac:dyDescent="0.3">
      <c r="A25" s="60" t="s">
        <v>217</v>
      </c>
      <c r="B25" s="157">
        <f>B18</f>
        <v>5707203</v>
      </c>
      <c r="C25" s="157"/>
      <c r="D25" s="157"/>
      <c r="E25" s="157">
        <f>+E18+E23+E24</f>
        <v>4108246.71</v>
      </c>
      <c r="F25" s="166">
        <f>+F18+F23+F24</f>
        <v>9815449.7100000009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thickTop="1" x14ac:dyDescent="0.25">
      <c r="A26" s="60"/>
      <c r="B26" s="92"/>
      <c r="C26" s="92"/>
      <c r="D26" s="92"/>
      <c r="E26" s="92"/>
      <c r="F26" s="9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0"/>
      <c r="B27" s="147"/>
      <c r="C27" s="147"/>
      <c r="D27" s="147"/>
      <c r="E27" s="147"/>
      <c r="F27" s="14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13"/>
      <c r="B28" s="97"/>
      <c r="C28" s="97"/>
      <c r="D28" s="97"/>
      <c r="E28" s="97"/>
      <c r="F28" s="8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97"/>
      <c r="B29" s="97"/>
      <c r="C29" s="97"/>
      <c r="D29" s="97"/>
      <c r="E29" s="97"/>
      <c r="F29" s="9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8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88" t="s">
        <v>252</v>
      </c>
      <c r="B31" s="285"/>
      <c r="C31" s="285"/>
      <c r="D31" s="285" t="s">
        <v>253</v>
      </c>
      <c r="E31" s="28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6" ht="15.75" customHeight="1" x14ac:dyDescent="0.25">
      <c r="A34" s="18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6" ht="15.75" customHeight="1" x14ac:dyDescent="0.25">
      <c r="A35" s="188" t="s">
        <v>254</v>
      </c>
      <c r="B35" s="285"/>
      <c r="C35" s="285"/>
      <c r="D35" s="285" t="s">
        <v>255</v>
      </c>
      <c r="E35" s="28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8">
    <mergeCell ref="B35:C35"/>
    <mergeCell ref="D35:E35"/>
    <mergeCell ref="A7:F7"/>
    <mergeCell ref="A8:F8"/>
    <mergeCell ref="A9:F9"/>
    <mergeCell ref="A10:F10"/>
    <mergeCell ref="B31:C31"/>
    <mergeCell ref="D31:E31"/>
  </mergeCells>
  <pageMargins left="0.70866141732283472" right="0.70866141732283472" top="0.74803149606299213" bottom="0.74803149606299213" header="0" footer="0"/>
  <pageSetup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6"/>
  <sheetViews>
    <sheetView view="pageBreakPreview" topLeftCell="A29" zoomScaleNormal="100" zoomScaleSheetLayoutView="100" workbookViewId="0">
      <selection activeCell="F60" sqref="F60"/>
    </sheetView>
  </sheetViews>
  <sheetFormatPr baseColWidth="10" defaultColWidth="14.42578125" defaultRowHeight="15" customHeight="1" x14ac:dyDescent="0.25"/>
  <cols>
    <col min="1" max="1" width="57.85546875" customWidth="1"/>
    <col min="2" max="2" width="16.140625" customWidth="1"/>
    <col min="3" max="3" width="3.85546875" hidden="1" customWidth="1"/>
    <col min="4" max="4" width="22.5703125" customWidth="1"/>
    <col min="5" max="5" width="19.140625" customWidth="1"/>
    <col min="6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5.75" customHeight="1" x14ac:dyDescent="0.25">
      <c r="A7" s="299" t="s">
        <v>228</v>
      </c>
      <c r="B7" s="299"/>
      <c r="C7" s="299"/>
      <c r="D7" s="29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300" t="s">
        <v>1</v>
      </c>
      <c r="B8" s="289"/>
      <c r="C8" s="289"/>
      <c r="D8" s="28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00" t="s">
        <v>84</v>
      </c>
      <c r="B9" s="289"/>
      <c r="C9" s="289"/>
      <c r="D9" s="28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00" t="s">
        <v>0</v>
      </c>
      <c r="B10" s="289"/>
      <c r="C10" s="289"/>
      <c r="D10" s="28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67"/>
      <c r="B11" s="97"/>
      <c r="C11" s="97"/>
      <c r="D11" s="16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69" t="s">
        <v>2</v>
      </c>
      <c r="B12" s="97"/>
      <c r="C12" s="97"/>
      <c r="D12" s="16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70"/>
      <c r="B13" s="97"/>
      <c r="C13" s="97"/>
      <c r="D13" s="16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97"/>
      <c r="B14" s="171">
        <v>2022</v>
      </c>
      <c r="C14" s="171">
        <v>2020</v>
      </c>
      <c r="D14" s="171">
        <v>2021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97"/>
      <c r="B15" s="172"/>
      <c r="C15" s="172"/>
      <c r="D15" s="16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73" t="s">
        <v>3</v>
      </c>
      <c r="B16" s="174">
        <v>0</v>
      </c>
      <c r="C16" s="174"/>
      <c r="D16" s="16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hidden="1" customHeight="1" x14ac:dyDescent="0.25">
      <c r="A17" s="173" t="s">
        <v>4</v>
      </c>
      <c r="B17" s="174">
        <v>0</v>
      </c>
      <c r="C17" s="174"/>
      <c r="D17" s="16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hidden="1" customHeight="1" x14ac:dyDescent="0.25">
      <c r="A18" s="173" t="s">
        <v>5</v>
      </c>
      <c r="B18" s="63"/>
      <c r="C18" s="63"/>
      <c r="D18" s="16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75" t="s">
        <v>6</v>
      </c>
      <c r="B19" s="64">
        <v>30000000</v>
      </c>
      <c r="C19" s="63">
        <v>22119886</v>
      </c>
      <c r="D19" s="63">
        <v>20509575.780000001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hidden="1" customHeight="1" x14ac:dyDescent="0.25">
      <c r="A20" s="175" t="s">
        <v>7</v>
      </c>
      <c r="B20" s="64"/>
      <c r="C20" s="63"/>
      <c r="D20" s="6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hidden="1" customHeight="1" x14ac:dyDescent="0.25">
      <c r="A21" s="175" t="s">
        <v>8</v>
      </c>
      <c r="B21" s="64"/>
      <c r="C21" s="63"/>
      <c r="D21" s="6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75" t="s">
        <v>9</v>
      </c>
      <c r="B22" s="64"/>
      <c r="C22" s="63"/>
      <c r="D22" s="6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5" t="s">
        <v>10</v>
      </c>
      <c r="B23" s="64">
        <v>104373.89</v>
      </c>
      <c r="C23" s="63">
        <v>0</v>
      </c>
      <c r="D23" s="63">
        <v>62366.5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5" t="s">
        <v>11</v>
      </c>
      <c r="B24" s="64">
        <v>-18263527.18</v>
      </c>
      <c r="C24" s="63">
        <v>-8057712</v>
      </c>
      <c r="D24" s="63">
        <v>-11473581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5" t="s">
        <v>226</v>
      </c>
      <c r="B25" s="64">
        <v>-2351027</v>
      </c>
      <c r="C25" s="63">
        <v>-2004857</v>
      </c>
      <c r="D25" s="63">
        <v>-1320735</v>
      </c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6" t="s">
        <v>12</v>
      </c>
      <c r="B26" s="74">
        <v>-5533088</v>
      </c>
      <c r="C26" s="63">
        <v>-6751071</v>
      </c>
      <c r="D26" s="63">
        <v>-2134184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6" t="s">
        <v>13</v>
      </c>
      <c r="B27" s="195">
        <v>-666789</v>
      </c>
      <c r="C27" s="186">
        <v>-3703884</v>
      </c>
      <c r="D27" s="186">
        <v>-3335732.76</v>
      </c>
      <c r="E27" s="1" t="s">
        <v>200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7" t="s">
        <v>14</v>
      </c>
      <c r="B28" s="93">
        <f>+B19+B23+B24+B25+B26+B27</f>
        <v>3289942.7100000009</v>
      </c>
      <c r="C28" s="93">
        <f t="shared" ref="C28" si="0">SUM(C19:C27)</f>
        <v>1602362</v>
      </c>
      <c r="D28" s="93">
        <f t="shared" ref="D28" si="1">SUM(D19:D27)</f>
        <v>2307709.5200000014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8"/>
      <c r="B29" s="75"/>
      <c r="C29" s="75"/>
      <c r="D29" s="7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79" t="s">
        <v>15</v>
      </c>
      <c r="B30" s="180"/>
      <c r="C30" s="180"/>
      <c r="D30" s="18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81" t="s">
        <v>16</v>
      </c>
      <c r="B31" s="63"/>
      <c r="C31" s="63"/>
      <c r="D31" s="6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25">
      <c r="A32" s="173" t="s">
        <v>17</v>
      </c>
      <c r="B32" s="63"/>
      <c r="C32" s="63"/>
      <c r="D32" s="6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73" t="s">
        <v>18</v>
      </c>
      <c r="B33" s="63"/>
      <c r="C33" s="63"/>
      <c r="D33" s="6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173" t="s">
        <v>19</v>
      </c>
      <c r="B34" s="63"/>
      <c r="C34" s="63"/>
      <c r="D34" s="6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173" t="s">
        <v>20</v>
      </c>
      <c r="B35" s="63"/>
      <c r="C35" s="63"/>
      <c r="D35" s="6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173" t="s">
        <v>10</v>
      </c>
      <c r="B36" s="63"/>
      <c r="C36" s="63"/>
      <c r="D36" s="6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25">
      <c r="A37" s="176" t="s">
        <v>21</v>
      </c>
      <c r="B37" s="196">
        <v>-1524409.48</v>
      </c>
      <c r="C37" s="63">
        <v>0</v>
      </c>
      <c r="D37" s="180">
        <v>-1759087</v>
      </c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173" t="s">
        <v>22</v>
      </c>
      <c r="B38" s="63"/>
      <c r="C38" s="63"/>
      <c r="D38" s="6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173" t="s">
        <v>23</v>
      </c>
      <c r="B39" s="63"/>
      <c r="C39" s="63"/>
      <c r="D39" s="6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25">
      <c r="A40" s="173" t="s">
        <v>24</v>
      </c>
      <c r="B40" s="63"/>
      <c r="C40" s="63"/>
      <c r="D40" s="6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173" t="s">
        <v>25</v>
      </c>
      <c r="B41" s="63"/>
      <c r="C41" s="63"/>
      <c r="D41" s="6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173" t="s">
        <v>26</v>
      </c>
      <c r="B42" s="63"/>
      <c r="C42" s="63"/>
      <c r="D42" s="6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73"/>
      <c r="B43" s="63"/>
      <c r="C43" s="63">
        <v>-1753643.41</v>
      </c>
      <c r="D43" s="6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79" t="s">
        <v>27</v>
      </c>
      <c r="B44" s="93"/>
      <c r="C44" s="93">
        <f t="shared" ref="C44" si="2">SUM(C31:C43)</f>
        <v>-1753643.41</v>
      </c>
      <c r="D44" s="93">
        <f t="shared" ref="D44" si="3">SUM(D31:D43)</f>
        <v>-1759087</v>
      </c>
      <c r="E44" s="9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78"/>
      <c r="B45" s="75"/>
      <c r="C45" s="75"/>
      <c r="D45" s="7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79" t="s">
        <v>28</v>
      </c>
      <c r="B46" s="180">
        <v>0</v>
      </c>
      <c r="C46" s="180"/>
      <c r="D46" s="180"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customHeight="1" x14ac:dyDescent="0.25">
      <c r="A47" s="173" t="s">
        <v>29</v>
      </c>
      <c r="B47" s="63">
        <v>0</v>
      </c>
      <c r="C47" s="63">
        <v>0</v>
      </c>
      <c r="D47" s="63"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173" t="s">
        <v>30</v>
      </c>
      <c r="B48" s="63">
        <v>0</v>
      </c>
      <c r="C48" s="63">
        <v>0</v>
      </c>
      <c r="D48" s="63"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25">
      <c r="A49" s="173" t="s">
        <v>31</v>
      </c>
      <c r="B49" s="63">
        <v>0</v>
      </c>
      <c r="C49" s="63">
        <v>0</v>
      </c>
      <c r="D49" s="63"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173" t="s">
        <v>32</v>
      </c>
      <c r="B50" s="63">
        <v>0</v>
      </c>
      <c r="C50" s="63">
        <v>0</v>
      </c>
      <c r="D50" s="63"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173" t="s">
        <v>10</v>
      </c>
      <c r="B51" s="63">
        <v>0</v>
      </c>
      <c r="C51" s="63">
        <v>0</v>
      </c>
      <c r="D51" s="63"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173" t="s">
        <v>33</v>
      </c>
      <c r="B52" s="63">
        <v>0</v>
      </c>
      <c r="C52" s="63">
        <v>0</v>
      </c>
      <c r="D52" s="63"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 x14ac:dyDescent="0.25">
      <c r="A53" s="173" t="s">
        <v>34</v>
      </c>
      <c r="B53" s="63">
        <v>0</v>
      </c>
      <c r="C53" s="63">
        <v>0</v>
      </c>
      <c r="D53" s="63"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173" t="s">
        <v>35</v>
      </c>
      <c r="B54" s="63">
        <v>0</v>
      </c>
      <c r="C54" s="63">
        <v>0</v>
      </c>
      <c r="D54" s="63"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173" t="s">
        <v>36</v>
      </c>
      <c r="B55" s="63">
        <v>0</v>
      </c>
      <c r="C55" s="63">
        <v>0</v>
      </c>
      <c r="D55" s="63"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hidden="1" customHeight="1" x14ac:dyDescent="0.25">
      <c r="A56" s="173" t="s">
        <v>37</v>
      </c>
      <c r="B56" s="63">
        <v>0</v>
      </c>
      <c r="C56" s="63">
        <v>0</v>
      </c>
      <c r="D56" s="63"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73" t="s">
        <v>38</v>
      </c>
      <c r="B57" s="93"/>
      <c r="C57" s="63">
        <v>-190648.6</v>
      </c>
      <c r="D57" s="63">
        <v>-557922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79" t="s">
        <v>39</v>
      </c>
      <c r="B58" s="93"/>
      <c r="C58" s="93">
        <f t="shared" ref="C58" si="4">+C47+C48+C49+C50+C51-C52-C53-C54-C55-C56-C57</f>
        <v>190648.6</v>
      </c>
      <c r="D58" s="93">
        <f>SUM(D46:D57)</f>
        <v>-557922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78"/>
      <c r="B59" s="72"/>
      <c r="C59" s="72"/>
      <c r="D59" s="7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284" customFormat="1" ht="26.25" customHeight="1" x14ac:dyDescent="0.25">
      <c r="A60" s="279" t="s">
        <v>40</v>
      </c>
      <c r="B60" s="280">
        <f>+B28+B37</f>
        <v>1765533.2300000009</v>
      </c>
      <c r="C60" s="281">
        <f t="shared" ref="C60" si="5">+C28+C44+C58</f>
        <v>39367.19000000009</v>
      </c>
      <c r="D60" s="281">
        <f>+D28+D44+D58</f>
        <v>-9299.4799999985844</v>
      </c>
      <c r="E60" s="282"/>
      <c r="F60" s="282"/>
      <c r="G60" s="282"/>
      <c r="H60" s="283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</row>
    <row r="61" spans="1:26" ht="19.5" customHeight="1" x14ac:dyDescent="0.25">
      <c r="A61" s="173" t="s">
        <v>41</v>
      </c>
      <c r="B61" s="93">
        <v>104374</v>
      </c>
      <c r="C61" s="63">
        <v>74304.320000000007</v>
      </c>
      <c r="D61" s="63">
        <v>113673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82" t="s">
        <v>42</v>
      </c>
      <c r="B62" s="187">
        <f>+B60+B61</f>
        <v>1869907.2300000009</v>
      </c>
      <c r="C62" s="185">
        <f t="shared" ref="C62" si="6">+C60+C61</f>
        <v>113671.5100000001</v>
      </c>
      <c r="D62" s="185">
        <f>D60+D61</f>
        <v>104373.52000000142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97"/>
      <c r="B63" s="72"/>
      <c r="C63" s="88"/>
      <c r="D63" s="16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97"/>
      <c r="B64" s="72"/>
      <c r="C64" s="88"/>
      <c r="D64" s="16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97"/>
      <c r="B65" s="72"/>
      <c r="C65" s="88"/>
      <c r="D65" s="16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8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x14ac:dyDescent="0.25">
      <c r="A67" s="188" t="s">
        <v>252</v>
      </c>
      <c r="B67" s="285"/>
      <c r="C67" s="285"/>
      <c r="D67" s="285" t="s">
        <v>253</v>
      </c>
      <c r="E67" s="28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8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88" t="s">
        <v>254</v>
      </c>
      <c r="B71" s="285"/>
      <c r="C71" s="285"/>
      <c r="D71" s="285" t="s">
        <v>255</v>
      </c>
      <c r="E71" s="28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5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5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5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5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5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5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5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5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5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5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5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5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5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5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5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5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5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5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5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5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5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5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5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5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5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5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5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5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5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5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5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5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5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5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5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5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5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5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5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5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5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5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5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5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5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5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5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5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5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5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5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5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5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5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5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5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5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5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5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5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5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5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5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5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5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5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5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5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5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5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5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5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5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5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5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5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5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5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5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5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5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5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5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5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5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5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5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5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5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5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5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5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5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5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5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5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5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5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5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5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5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5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5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5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5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5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5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5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5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5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5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5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5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5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5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5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5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5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5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5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5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5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5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5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5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5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5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5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5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5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5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5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5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8">
    <mergeCell ref="B71:C71"/>
    <mergeCell ref="D71:E71"/>
    <mergeCell ref="D67:E67"/>
    <mergeCell ref="A7:D7"/>
    <mergeCell ref="A8:D8"/>
    <mergeCell ref="A9:D9"/>
    <mergeCell ref="A10:D10"/>
    <mergeCell ref="B67:C67"/>
  </mergeCells>
  <pageMargins left="0.39370078740157483" right="0.39370078740157483" top="0.74803149606299213" bottom="0.74803149606299213" header="0" footer="0"/>
  <pageSetup scale="85" orientation="portrait" r:id="rId1"/>
  <colBreaks count="1" manualBreakCount="1">
    <brk id="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I187"/>
  <sheetViews>
    <sheetView view="pageBreakPreview" topLeftCell="A62" zoomScale="145" zoomScaleNormal="145" zoomScaleSheetLayoutView="145" workbookViewId="0">
      <selection activeCell="E70" sqref="E70"/>
    </sheetView>
  </sheetViews>
  <sheetFormatPr baseColWidth="10" defaultColWidth="11.5703125" defaultRowHeight="15" x14ac:dyDescent="0.25"/>
  <cols>
    <col min="1" max="1" width="17.85546875" style="17" customWidth="1"/>
    <col min="2" max="2" width="11.5703125" style="17" customWidth="1"/>
    <col min="3" max="3" width="10.5703125" style="17" customWidth="1"/>
    <col min="4" max="4" width="18.5703125" style="17" customWidth="1"/>
    <col min="5" max="5" width="16.140625" style="17" bestFit="1" customWidth="1"/>
    <col min="6" max="6" width="15.5703125" style="17" customWidth="1"/>
    <col min="7" max="7" width="16.140625" style="17" bestFit="1" customWidth="1"/>
    <col min="8" max="8" width="20.85546875" style="17" customWidth="1"/>
    <col min="9" max="9" width="15.7109375" style="17" bestFit="1" customWidth="1"/>
    <col min="10" max="16384" width="11.5703125" style="17"/>
  </cols>
  <sheetData>
    <row r="3" spans="1:9" s="27" customForma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s="27" customFormat="1" x14ac:dyDescent="0.25">
      <c r="A4" s="17"/>
      <c r="B4" s="17"/>
      <c r="C4" s="17"/>
      <c r="D4" s="17"/>
      <c r="E4" s="17"/>
      <c r="F4" s="17"/>
      <c r="G4" s="17"/>
      <c r="H4" s="17"/>
      <c r="I4" s="17"/>
    </row>
    <row r="5" spans="1:9" x14ac:dyDescent="0.25">
      <c r="A5" s="27" t="s">
        <v>181</v>
      </c>
      <c r="B5" s="27"/>
      <c r="C5" s="27"/>
      <c r="D5" s="27"/>
      <c r="E5" s="27"/>
      <c r="F5" s="27"/>
      <c r="G5" s="23"/>
      <c r="H5" s="27"/>
      <c r="I5" s="27"/>
    </row>
    <row r="6" spans="1:9" x14ac:dyDescent="0.25">
      <c r="A6" s="201" t="s">
        <v>182</v>
      </c>
      <c r="B6" s="201"/>
      <c r="C6" s="201"/>
      <c r="D6" s="201"/>
      <c r="E6" s="201"/>
      <c r="F6" s="201"/>
      <c r="G6" s="21"/>
    </row>
    <row r="7" spans="1:9" x14ac:dyDescent="0.25">
      <c r="A7" s="27" t="s">
        <v>135</v>
      </c>
      <c r="B7" s="27"/>
      <c r="C7" s="27"/>
      <c r="D7" s="202">
        <v>2022</v>
      </c>
      <c r="E7" s="202">
        <v>2021</v>
      </c>
      <c r="F7" s="27"/>
      <c r="G7" s="21"/>
    </row>
    <row r="8" spans="1:9" x14ac:dyDescent="0.25">
      <c r="A8" s="27"/>
      <c r="B8" s="27"/>
      <c r="C8" s="27"/>
      <c r="D8" s="202"/>
      <c r="E8" s="202"/>
      <c r="F8" s="201"/>
      <c r="G8" s="21"/>
    </row>
    <row r="9" spans="1:9" x14ac:dyDescent="0.25">
      <c r="A9" s="201" t="s">
        <v>180</v>
      </c>
      <c r="B9" s="201"/>
      <c r="C9" s="201"/>
      <c r="D9" s="203">
        <v>1869907</v>
      </c>
      <c r="E9" s="204">
        <v>104737</v>
      </c>
      <c r="F9" s="204"/>
      <c r="G9" s="21"/>
    </row>
    <row r="10" spans="1:9" ht="15.75" thickBot="1" x14ac:dyDescent="0.3">
      <c r="A10" s="27" t="s">
        <v>168</v>
      </c>
      <c r="B10" s="201"/>
      <c r="C10" s="201"/>
      <c r="D10" s="205">
        <f>+D9</f>
        <v>1869907</v>
      </c>
      <c r="E10" s="206">
        <f>+E9</f>
        <v>104737</v>
      </c>
      <c r="F10" s="207"/>
      <c r="G10" s="21"/>
    </row>
    <row r="11" spans="1:9" ht="15.75" thickTop="1" x14ac:dyDescent="0.25">
      <c r="A11" s="201" t="s">
        <v>179</v>
      </c>
      <c r="B11" s="201"/>
      <c r="C11" s="201"/>
      <c r="D11" s="201"/>
      <c r="E11" s="201"/>
      <c r="F11" s="201"/>
      <c r="G11" s="21"/>
    </row>
    <row r="12" spans="1:9" s="27" customFormat="1" x14ac:dyDescent="0.25">
      <c r="A12" s="201"/>
      <c r="B12" s="201"/>
      <c r="C12" s="201"/>
      <c r="D12" s="201"/>
      <c r="E12" s="201"/>
      <c r="F12" s="201"/>
      <c r="G12" s="21"/>
      <c r="H12" s="17"/>
      <c r="I12" s="17"/>
    </row>
    <row r="13" spans="1:9" x14ac:dyDescent="0.25">
      <c r="A13" s="27" t="s">
        <v>178</v>
      </c>
      <c r="B13" s="27"/>
      <c r="C13" s="27"/>
      <c r="D13" s="27"/>
      <c r="E13" s="27"/>
      <c r="F13" s="27"/>
      <c r="G13" s="23"/>
      <c r="H13" s="27"/>
      <c r="I13" s="27"/>
    </row>
    <row r="14" spans="1:9" x14ac:dyDescent="0.25">
      <c r="A14" s="201" t="s">
        <v>183</v>
      </c>
      <c r="B14" s="201"/>
      <c r="C14" s="201"/>
      <c r="D14" s="201"/>
      <c r="E14" s="201"/>
      <c r="F14" s="201"/>
      <c r="G14" s="21"/>
    </row>
    <row r="15" spans="1:9" x14ac:dyDescent="0.25">
      <c r="A15" s="27" t="s">
        <v>135</v>
      </c>
      <c r="B15" s="27"/>
      <c r="C15" s="27"/>
      <c r="D15" s="202">
        <v>2022</v>
      </c>
      <c r="E15" s="202">
        <v>2021</v>
      </c>
      <c r="F15" s="201"/>
      <c r="G15" s="21"/>
    </row>
    <row r="16" spans="1:9" x14ac:dyDescent="0.25">
      <c r="A16" s="27"/>
      <c r="B16" s="27"/>
      <c r="C16" s="27"/>
      <c r="D16" s="202"/>
      <c r="E16" s="202"/>
      <c r="F16" s="201"/>
      <c r="G16" s="21"/>
    </row>
    <row r="17" spans="1:9" x14ac:dyDescent="0.25">
      <c r="A17" s="201" t="s">
        <v>177</v>
      </c>
      <c r="B17" s="201"/>
      <c r="C17" s="201"/>
      <c r="D17" s="208">
        <f>1923575.92-781162-121952</f>
        <v>1020461.9199999999</v>
      </c>
      <c r="E17" s="209">
        <v>376040</v>
      </c>
      <c r="F17" s="209"/>
      <c r="G17" s="21"/>
    </row>
    <row r="18" spans="1:9" x14ac:dyDescent="0.25">
      <c r="A18" s="201" t="s">
        <v>176</v>
      </c>
      <c r="B18" s="201"/>
      <c r="C18" s="201"/>
      <c r="D18" s="208">
        <f>407395</f>
        <v>407395</v>
      </c>
      <c r="E18" s="209">
        <v>976203</v>
      </c>
      <c r="F18" s="209"/>
      <c r="G18" s="21"/>
    </row>
    <row r="19" spans="1:9" ht="15.75" thickBot="1" x14ac:dyDescent="0.3">
      <c r="A19" s="201"/>
      <c r="B19" s="201"/>
      <c r="C19" s="201"/>
      <c r="D19" s="206">
        <f>SUM(D17:D18)</f>
        <v>1427856.92</v>
      </c>
      <c r="E19" s="206">
        <f>SUM(E17:E18)</f>
        <v>1352243</v>
      </c>
      <c r="F19" s="206"/>
      <c r="G19" s="21"/>
    </row>
    <row r="20" spans="1:9" ht="15.75" thickTop="1" x14ac:dyDescent="0.25">
      <c r="A20" s="201"/>
      <c r="B20" s="201"/>
      <c r="C20" s="201"/>
      <c r="D20" s="209"/>
      <c r="E20" s="209"/>
      <c r="F20" s="209"/>
      <c r="G20" s="21"/>
      <c r="H20" s="18"/>
    </row>
    <row r="21" spans="1:9" x14ac:dyDescent="0.25">
      <c r="A21" s="210" t="s">
        <v>175</v>
      </c>
      <c r="B21" s="210"/>
      <c r="C21" s="210"/>
      <c r="D21" s="210"/>
      <c r="E21" s="210"/>
      <c r="F21" s="27"/>
      <c r="G21" s="23"/>
      <c r="H21" s="27"/>
      <c r="I21" s="27"/>
    </row>
    <row r="22" spans="1:9" ht="15" customHeight="1" x14ac:dyDescent="0.25">
      <c r="A22" s="211" t="s">
        <v>184</v>
      </c>
      <c r="B22" s="211"/>
      <c r="C22" s="211"/>
      <c r="D22" s="211"/>
      <c r="E22" s="211"/>
      <c r="F22" s="201"/>
      <c r="G22" s="21"/>
    </row>
    <row r="23" spans="1:9" ht="12.75" customHeight="1" x14ac:dyDescent="0.25">
      <c r="A23" s="210" t="s">
        <v>135</v>
      </c>
      <c r="B23" s="210"/>
      <c r="C23" s="210"/>
      <c r="D23" s="212"/>
      <c r="E23" s="212"/>
      <c r="F23" s="201"/>
      <c r="G23" s="21"/>
    </row>
    <row r="24" spans="1:9" x14ac:dyDescent="0.25">
      <c r="A24" s="211" t="s">
        <v>233</v>
      </c>
      <c r="B24" s="210"/>
      <c r="C24" s="210"/>
      <c r="D24" s="213">
        <v>2022</v>
      </c>
      <c r="E24" s="213">
        <v>2021</v>
      </c>
      <c r="F24" s="201"/>
      <c r="G24" s="21"/>
    </row>
    <row r="25" spans="1:9" x14ac:dyDescent="0.25">
      <c r="A25" s="211" t="s">
        <v>234</v>
      </c>
      <c r="B25" s="211"/>
      <c r="C25" s="211"/>
      <c r="D25" s="214">
        <v>4407.25</v>
      </c>
      <c r="E25" s="215">
        <v>0</v>
      </c>
      <c r="F25" s="201"/>
      <c r="G25" s="21"/>
    </row>
    <row r="26" spans="1:9" x14ac:dyDescent="0.25">
      <c r="A26" s="201"/>
      <c r="B26" s="211"/>
      <c r="C26" s="211"/>
      <c r="D26" s="216">
        <f>+D25</f>
        <v>4407.25</v>
      </c>
      <c r="E26" s="217">
        <f>+E25</f>
        <v>0</v>
      </c>
      <c r="F26" s="201"/>
      <c r="G26" s="21"/>
    </row>
    <row r="27" spans="1:9" ht="17.25" x14ac:dyDescent="0.4">
      <c r="A27" s="211" t="s">
        <v>157</v>
      </c>
      <c r="B27" s="211"/>
      <c r="C27" s="211"/>
      <c r="D27" s="218"/>
      <c r="E27" s="218"/>
      <c r="F27" s="201"/>
      <c r="G27" s="21"/>
    </row>
    <row r="28" spans="1:9" x14ac:dyDescent="0.25">
      <c r="A28" s="21"/>
      <c r="B28" s="21"/>
      <c r="C28" s="21"/>
      <c r="D28" s="21"/>
      <c r="E28" s="21"/>
      <c r="F28" s="21"/>
      <c r="G28" s="21"/>
    </row>
    <row r="29" spans="1:9" x14ac:dyDescent="0.25">
      <c r="A29" s="27" t="s">
        <v>174</v>
      </c>
      <c r="B29" s="201"/>
      <c r="C29" s="201"/>
      <c r="D29" s="201"/>
      <c r="E29" s="201"/>
      <c r="F29" s="201"/>
      <c r="G29" s="201"/>
    </row>
    <row r="30" spans="1:9" x14ac:dyDescent="0.25">
      <c r="A30" s="301" t="s">
        <v>174</v>
      </c>
      <c r="B30" s="302"/>
      <c r="C30" s="302"/>
      <c r="D30" s="302"/>
      <c r="E30" s="302"/>
      <c r="F30" s="302"/>
      <c r="G30" s="303"/>
    </row>
    <row r="31" spans="1:9" ht="45" x14ac:dyDescent="0.25">
      <c r="A31" s="219"/>
      <c r="B31" s="220" t="s">
        <v>173</v>
      </c>
      <c r="C31" s="221" t="s">
        <v>172</v>
      </c>
      <c r="D31" s="220" t="s">
        <v>171</v>
      </c>
      <c r="E31" s="221" t="s">
        <v>170</v>
      </c>
      <c r="F31" s="221" t="s">
        <v>169</v>
      </c>
      <c r="G31" s="220" t="s">
        <v>168</v>
      </c>
      <c r="H31" s="94">
        <f>SUM(E31:G31)</f>
        <v>0</v>
      </c>
    </row>
    <row r="32" spans="1:9" ht="30" x14ac:dyDescent="0.25">
      <c r="A32" s="222" t="s">
        <v>167</v>
      </c>
      <c r="B32" s="29"/>
      <c r="C32" s="29"/>
      <c r="D32" s="223">
        <v>648000.39</v>
      </c>
      <c r="E32" s="223">
        <v>6076204.04</v>
      </c>
      <c r="F32" s="223">
        <v>2609965.54</v>
      </c>
      <c r="G32" s="224">
        <f>SUM(D32:F32)</f>
        <v>9334169.9699999988</v>
      </c>
    </row>
    <row r="33" spans="1:9" x14ac:dyDescent="0.25">
      <c r="A33" s="225" t="s">
        <v>166</v>
      </c>
      <c r="B33" s="225"/>
      <c r="C33" s="225"/>
      <c r="D33" s="226"/>
      <c r="E33" s="226">
        <f>108597.5+63161.86+28320+254620+109190.12+75520+885000</f>
        <v>1524409.48</v>
      </c>
      <c r="F33" s="226"/>
      <c r="G33" s="227">
        <f>SUM(D33:F33)</f>
        <v>1524409.48</v>
      </c>
      <c r="H33" s="34"/>
    </row>
    <row r="34" spans="1:9" x14ac:dyDescent="0.25">
      <c r="A34" s="219" t="s">
        <v>165</v>
      </c>
      <c r="B34" s="219"/>
      <c r="C34" s="219"/>
      <c r="D34" s="228"/>
      <c r="E34" s="228"/>
      <c r="F34" s="228"/>
      <c r="G34" s="224"/>
      <c r="H34" s="19"/>
      <c r="I34" s="41"/>
    </row>
    <row r="35" spans="1:9" x14ac:dyDescent="0.25">
      <c r="A35" s="219" t="s">
        <v>164</v>
      </c>
      <c r="B35" s="219"/>
      <c r="C35" s="219"/>
      <c r="D35" s="228"/>
      <c r="E35" s="228"/>
      <c r="F35" s="228"/>
      <c r="G35" s="224">
        <f t="shared" ref="G35:G37" si="0">SUM(D35:F35)</f>
        <v>0</v>
      </c>
      <c r="I35" s="95"/>
    </row>
    <row r="36" spans="1:9" x14ac:dyDescent="0.25">
      <c r="A36" s="219" t="s">
        <v>163</v>
      </c>
      <c r="B36" s="219"/>
      <c r="C36" s="219"/>
      <c r="D36" s="228"/>
      <c r="E36" s="228"/>
      <c r="F36" s="228"/>
      <c r="G36" s="224">
        <f t="shared" si="0"/>
        <v>0</v>
      </c>
    </row>
    <row r="37" spans="1:9" s="27" customFormat="1" x14ac:dyDescent="0.25">
      <c r="A37" s="219" t="s">
        <v>66</v>
      </c>
      <c r="B37" s="219"/>
      <c r="C37" s="219"/>
      <c r="D37" s="228"/>
      <c r="E37" s="228"/>
      <c r="F37" s="228"/>
      <c r="G37" s="224">
        <f t="shared" si="0"/>
        <v>0</v>
      </c>
      <c r="H37" s="19"/>
      <c r="I37" s="17"/>
    </row>
    <row r="38" spans="1:9" x14ac:dyDescent="0.25">
      <c r="A38" s="29" t="s">
        <v>231</v>
      </c>
      <c r="B38" s="224">
        <f>SUM(B32:B37)</f>
        <v>0</v>
      </c>
      <c r="C38" s="224">
        <f>SUM(C32:C37)</f>
        <v>0</v>
      </c>
      <c r="D38" s="224">
        <v>648000.39</v>
      </c>
      <c r="E38" s="224">
        <f>E32+E33</f>
        <v>7600613.5199999996</v>
      </c>
      <c r="F38" s="224">
        <v>2609650</v>
      </c>
      <c r="G38" s="224">
        <f>SUM(G32:G33)</f>
        <v>10858579.449999999</v>
      </c>
      <c r="H38" s="27"/>
      <c r="I38" s="27"/>
    </row>
    <row r="39" spans="1:9" s="27" customFormat="1" ht="45" x14ac:dyDescent="0.25">
      <c r="A39" s="229" t="s">
        <v>244</v>
      </c>
      <c r="B39" s="219"/>
      <c r="C39" s="219"/>
      <c r="D39" s="228">
        <v>-54048.27</v>
      </c>
      <c r="E39" s="227">
        <v>-691817.86</v>
      </c>
      <c r="F39" s="227">
        <v>-335099.27</v>
      </c>
      <c r="G39" s="224">
        <f>SUM(D39:F39)</f>
        <v>-1080965.3999999999</v>
      </c>
      <c r="H39" s="17"/>
      <c r="I39" s="17"/>
    </row>
    <row r="40" spans="1:9" ht="45" x14ac:dyDescent="0.25">
      <c r="A40" s="222" t="s">
        <v>162</v>
      </c>
      <c r="B40" s="29"/>
      <c r="C40" s="29"/>
      <c r="D40" s="230">
        <v>-97200</v>
      </c>
      <c r="E40" s="227">
        <v>-1709602.2</v>
      </c>
      <c r="F40" s="227">
        <v>-652491.25</v>
      </c>
      <c r="G40" s="227">
        <f>+D40+E40+F40</f>
        <v>-2459293.4500000002</v>
      </c>
      <c r="H40" s="28"/>
      <c r="I40" s="27"/>
    </row>
    <row r="41" spans="1:9" x14ac:dyDescent="0.25">
      <c r="A41" s="219" t="s">
        <v>161</v>
      </c>
      <c r="B41" s="219"/>
      <c r="C41" s="219"/>
      <c r="D41" s="228"/>
      <c r="E41" s="228"/>
      <c r="F41" s="228"/>
      <c r="G41" s="224">
        <f>SUM(D41:F41)</f>
        <v>0</v>
      </c>
    </row>
    <row r="42" spans="1:9" ht="45" x14ac:dyDescent="0.25">
      <c r="A42" s="231" t="s">
        <v>232</v>
      </c>
      <c r="B42" s="232">
        <f>SUM(B39+B40+B41)</f>
        <v>0</v>
      </c>
      <c r="C42" s="232">
        <f>SUM(C39+C40+C41)</f>
        <v>0</v>
      </c>
      <c r="D42" s="232">
        <f>+D39+D40</f>
        <v>-151248.26999999999</v>
      </c>
      <c r="E42" s="232">
        <f t="shared" ref="E42" si="1">+E39+E40</f>
        <v>-2401420.06</v>
      </c>
      <c r="F42" s="232">
        <f>G45+F39+F40</f>
        <v>-987590.52</v>
      </c>
      <c r="G42" s="232">
        <f>+D42+E42+F42</f>
        <v>-3540258.85</v>
      </c>
    </row>
    <row r="43" spans="1:9" ht="45" x14ac:dyDescent="0.25">
      <c r="A43" s="222" t="s">
        <v>160</v>
      </c>
      <c r="B43" s="224">
        <f t="shared" ref="B43:C43" si="2">SUM(B38-B42)</f>
        <v>0</v>
      </c>
      <c r="C43" s="224">
        <f t="shared" si="2"/>
        <v>0</v>
      </c>
      <c r="D43" s="224">
        <f>SUM(D38-D42)</f>
        <v>799248.66</v>
      </c>
      <c r="E43" s="224">
        <f>SUM(E38-E42)</f>
        <v>10002033.58</v>
      </c>
      <c r="F43" s="224">
        <f>+F38+F42</f>
        <v>1622059.48</v>
      </c>
      <c r="G43" s="224">
        <f>+G38+G42</f>
        <v>7318320.5999999996</v>
      </c>
      <c r="H43" s="26"/>
    </row>
    <row r="44" spans="1:9" x14ac:dyDescent="0.25">
      <c r="A44" s="201"/>
      <c r="B44" s="201"/>
      <c r="C44" s="201"/>
      <c r="D44" s="201"/>
      <c r="E44" s="201"/>
      <c r="F44" s="201"/>
      <c r="G44" s="233"/>
    </row>
    <row r="45" spans="1:9" x14ac:dyDescent="0.25">
      <c r="A45" s="201" t="s">
        <v>245</v>
      </c>
      <c r="B45" s="201"/>
      <c r="C45" s="201"/>
      <c r="D45" s="201"/>
      <c r="E45" s="234"/>
      <c r="F45" s="234"/>
      <c r="G45" s="234"/>
    </row>
    <row r="46" spans="1:9" x14ac:dyDescent="0.25">
      <c r="A46" s="27" t="s">
        <v>159</v>
      </c>
      <c r="B46" s="201"/>
      <c r="C46" s="201"/>
      <c r="D46" s="201"/>
      <c r="E46" s="201"/>
      <c r="F46" s="201"/>
      <c r="G46" s="201"/>
    </row>
    <row r="47" spans="1:9" x14ac:dyDescent="0.25">
      <c r="A47" s="201" t="s">
        <v>186</v>
      </c>
      <c r="B47" s="201"/>
      <c r="C47" s="201"/>
      <c r="D47" s="201"/>
      <c r="E47" s="201"/>
      <c r="F47" s="201"/>
      <c r="G47" s="201"/>
    </row>
    <row r="48" spans="1:9" x14ac:dyDescent="0.25">
      <c r="A48" s="27" t="s">
        <v>135</v>
      </c>
      <c r="B48" s="27"/>
      <c r="C48" s="27"/>
      <c r="D48" s="27">
        <v>2022</v>
      </c>
      <c r="E48" s="27">
        <v>2021</v>
      </c>
      <c r="F48" s="202"/>
      <c r="G48" s="201"/>
    </row>
    <row r="49" spans="1:7" x14ac:dyDescent="0.25">
      <c r="A49" s="211" t="s">
        <v>158</v>
      </c>
      <c r="B49" s="211"/>
      <c r="C49" s="211"/>
      <c r="D49" s="217">
        <v>0</v>
      </c>
      <c r="E49" s="209">
        <v>148084</v>
      </c>
      <c r="F49" s="209"/>
      <c r="G49" s="201"/>
    </row>
    <row r="50" spans="1:7" ht="15.75" thickBot="1" x14ac:dyDescent="0.3">
      <c r="A50" s="27" t="s">
        <v>168</v>
      </c>
      <c r="B50" s="201"/>
      <c r="C50" s="201"/>
      <c r="D50" s="235">
        <v>0</v>
      </c>
      <c r="E50" s="206">
        <f>SUM(E49:E49)</f>
        <v>148084</v>
      </c>
      <c r="F50" s="206"/>
      <c r="G50" s="201"/>
    </row>
    <row r="51" spans="1:7" ht="15.75" thickTop="1" x14ac:dyDescent="0.25">
      <c r="A51" s="201" t="s">
        <v>290</v>
      </c>
      <c r="B51" s="201"/>
      <c r="C51" s="201"/>
      <c r="D51" s="216"/>
      <c r="E51" s="236"/>
      <c r="F51" s="236"/>
      <c r="G51" s="201"/>
    </row>
    <row r="52" spans="1:7" x14ac:dyDescent="0.25">
      <c r="A52" s="201"/>
      <c r="B52" s="201"/>
      <c r="C52" s="201"/>
      <c r="D52" s="201"/>
      <c r="E52" s="201"/>
      <c r="F52" s="201"/>
      <c r="G52" s="201"/>
    </row>
    <row r="53" spans="1:7" x14ac:dyDescent="0.25">
      <c r="A53" s="27" t="s">
        <v>156</v>
      </c>
      <c r="B53" s="201"/>
      <c r="C53" s="201"/>
      <c r="D53" s="237"/>
      <c r="E53" s="201"/>
      <c r="F53" s="201"/>
      <c r="G53" s="201"/>
    </row>
    <row r="54" spans="1:7" x14ac:dyDescent="0.25">
      <c r="A54" s="201" t="s">
        <v>185</v>
      </c>
      <c r="B54" s="201"/>
      <c r="C54" s="201"/>
      <c r="D54" s="201"/>
      <c r="E54" s="201"/>
      <c r="F54" s="201"/>
      <c r="G54" s="201"/>
    </row>
    <row r="55" spans="1:7" x14ac:dyDescent="0.25">
      <c r="A55" s="27" t="s">
        <v>135</v>
      </c>
      <c r="B55" s="27"/>
      <c r="C55" s="27"/>
      <c r="D55" s="238"/>
      <c r="E55" s="201"/>
      <c r="F55" s="202"/>
      <c r="G55" s="201"/>
    </row>
    <row r="56" spans="1:7" ht="15" customHeight="1" x14ac:dyDescent="0.25">
      <c r="A56" s="27" t="s">
        <v>221</v>
      </c>
      <c r="B56" s="201"/>
      <c r="C56" s="201"/>
      <c r="D56" s="27">
        <v>2022</v>
      </c>
      <c r="E56" s="27">
        <v>2021</v>
      </c>
      <c r="F56" s="209"/>
      <c r="G56" s="201"/>
    </row>
    <row r="57" spans="1:7" ht="15" customHeight="1" x14ac:dyDescent="0.25">
      <c r="A57" s="201" t="s">
        <v>190</v>
      </c>
      <c r="B57" s="201"/>
      <c r="C57" s="201"/>
      <c r="D57" s="209">
        <f>6200+6200+6200</f>
        <v>18600</v>
      </c>
      <c r="E57" s="209"/>
      <c r="F57" s="209"/>
      <c r="G57" s="201"/>
    </row>
    <row r="58" spans="1:7" ht="15" customHeight="1" x14ac:dyDescent="0.25">
      <c r="A58" s="201" t="s">
        <v>191</v>
      </c>
      <c r="B58" s="201"/>
      <c r="C58" s="201"/>
      <c r="D58" s="209">
        <f>8700+725+6255+17955+30740+7250+8700+23205+10875</f>
        <v>114405</v>
      </c>
      <c r="E58" s="209"/>
      <c r="F58" s="209"/>
      <c r="G58" s="201"/>
    </row>
    <row r="59" spans="1:7" ht="15" customHeight="1" x14ac:dyDescent="0.25">
      <c r="A59" s="201" t="s">
        <v>225</v>
      </c>
      <c r="B59" s="201"/>
      <c r="C59" s="201"/>
      <c r="D59" s="209">
        <v>5310</v>
      </c>
      <c r="E59" s="209"/>
      <c r="F59" s="209"/>
      <c r="G59" s="201"/>
    </row>
    <row r="60" spans="1:7" ht="15" customHeight="1" x14ac:dyDescent="0.25">
      <c r="A60" s="201" t="s">
        <v>192</v>
      </c>
      <c r="B60" s="201"/>
      <c r="C60" s="201"/>
      <c r="D60" s="209">
        <v>7906</v>
      </c>
      <c r="E60" s="209"/>
      <c r="F60" s="209"/>
      <c r="G60" s="201"/>
    </row>
    <row r="61" spans="1:7" ht="15" customHeight="1" x14ac:dyDescent="0.25">
      <c r="A61" s="201" t="s">
        <v>193</v>
      </c>
      <c r="B61" s="201"/>
      <c r="C61" s="201"/>
      <c r="D61" s="209">
        <f>1950+1950+1950+1950+390</f>
        <v>8190</v>
      </c>
      <c r="E61" s="209"/>
      <c r="F61" s="209"/>
      <c r="G61" s="201"/>
    </row>
    <row r="62" spans="1:7" ht="15" customHeight="1" x14ac:dyDescent="0.25">
      <c r="A62" s="201" t="s">
        <v>194</v>
      </c>
      <c r="B62" s="201"/>
      <c r="C62" s="201"/>
      <c r="D62" s="209">
        <v>51625</v>
      </c>
      <c r="E62" s="209"/>
      <c r="F62" s="209"/>
      <c r="G62" s="201"/>
    </row>
    <row r="63" spans="1:7" ht="15" customHeight="1" x14ac:dyDescent="0.25">
      <c r="A63" s="201" t="s">
        <v>195</v>
      </c>
      <c r="B63" s="201"/>
      <c r="C63" s="201"/>
      <c r="D63" s="209">
        <v>3894</v>
      </c>
      <c r="E63" s="209"/>
      <c r="F63" s="209"/>
      <c r="G63" s="201"/>
    </row>
    <row r="64" spans="1:7" ht="15" customHeight="1" x14ac:dyDescent="0.25">
      <c r="A64" s="201" t="s">
        <v>196</v>
      </c>
      <c r="B64" s="201"/>
      <c r="C64" s="201"/>
      <c r="D64" s="209">
        <v>64351.3</v>
      </c>
      <c r="E64" s="209"/>
      <c r="F64" s="209"/>
      <c r="G64" s="201"/>
    </row>
    <row r="65" spans="1:7" ht="15" customHeight="1" x14ac:dyDescent="0.25">
      <c r="A65" s="201" t="s">
        <v>214</v>
      </c>
      <c r="B65" s="201"/>
      <c r="C65" s="201" t="s">
        <v>215</v>
      </c>
      <c r="D65" s="209">
        <f>118916.36+100000</f>
        <v>218916.36</v>
      </c>
      <c r="E65" s="209"/>
      <c r="F65" s="209"/>
      <c r="G65" s="21"/>
    </row>
    <row r="66" spans="1:7" ht="15" customHeight="1" x14ac:dyDescent="0.25">
      <c r="A66" s="201" t="s">
        <v>216</v>
      </c>
      <c r="B66" s="201"/>
      <c r="C66" s="201"/>
      <c r="D66" s="209">
        <f>4950+4950+4950+20000</f>
        <v>34850</v>
      </c>
      <c r="E66" s="209"/>
      <c r="F66" s="209"/>
      <c r="G66" s="21"/>
    </row>
    <row r="67" spans="1:7" ht="15" customHeight="1" x14ac:dyDescent="0.25">
      <c r="A67" s="201" t="s">
        <v>197</v>
      </c>
      <c r="B67" s="201"/>
      <c r="C67" s="201"/>
      <c r="D67" s="209">
        <f>7316+7316+7316+30000</f>
        <v>51948</v>
      </c>
      <c r="E67" s="209"/>
      <c r="F67" s="209"/>
      <c r="G67" s="21"/>
    </row>
    <row r="68" spans="1:7" ht="15" customHeight="1" x14ac:dyDescent="0.25">
      <c r="A68" s="201" t="s">
        <v>197</v>
      </c>
      <c r="B68" s="201"/>
      <c r="C68" s="201"/>
      <c r="D68" s="209">
        <f>7316+1648</f>
        <v>8964</v>
      </c>
      <c r="E68" s="239"/>
      <c r="F68" s="209"/>
      <c r="G68" s="21"/>
    </row>
    <row r="69" spans="1:7" ht="15" customHeight="1" x14ac:dyDescent="0.25">
      <c r="A69" s="201" t="s">
        <v>197</v>
      </c>
      <c r="B69" s="201"/>
      <c r="C69" s="201"/>
      <c r="D69" s="209">
        <f>5841+5841+5841+20000</f>
        <v>37523</v>
      </c>
      <c r="E69" s="209"/>
      <c r="F69" s="209"/>
      <c r="G69" s="21"/>
    </row>
    <row r="70" spans="1:7" ht="15" customHeight="1" x14ac:dyDescent="0.25">
      <c r="A70" s="201" t="s">
        <v>198</v>
      </c>
      <c r="B70" s="201"/>
      <c r="C70" s="201"/>
      <c r="D70" s="209">
        <v>31363.4</v>
      </c>
      <c r="E70" s="209"/>
      <c r="F70" s="209"/>
      <c r="G70" s="21"/>
    </row>
    <row r="71" spans="1:7" ht="15" customHeight="1" x14ac:dyDescent="0.25">
      <c r="A71" s="201" t="s">
        <v>199</v>
      </c>
      <c r="B71" s="201"/>
      <c r="C71" s="201"/>
      <c r="D71" s="209">
        <f>3000+3000+3000+5000</f>
        <v>14000</v>
      </c>
      <c r="E71" s="209"/>
      <c r="F71" s="209"/>
      <c r="G71" s="21"/>
    </row>
    <row r="72" spans="1:7" ht="15" customHeight="1" x14ac:dyDescent="0.25">
      <c r="A72" s="201" t="s">
        <v>191</v>
      </c>
      <c r="B72" s="201"/>
      <c r="C72" s="201"/>
      <c r="D72" s="209">
        <v>6255</v>
      </c>
      <c r="E72" s="209" t="s">
        <v>200</v>
      </c>
      <c r="F72" s="209"/>
      <c r="G72" s="21"/>
    </row>
    <row r="73" spans="1:7" ht="15" customHeight="1" x14ac:dyDescent="0.25">
      <c r="A73" s="201" t="s">
        <v>201</v>
      </c>
      <c r="B73" s="201"/>
      <c r="C73" s="201"/>
      <c r="D73" s="209">
        <v>725</v>
      </c>
      <c r="E73" s="209"/>
      <c r="F73" s="209"/>
      <c r="G73" s="21"/>
    </row>
    <row r="74" spans="1:7" ht="15" customHeight="1" x14ac:dyDescent="0.25">
      <c r="A74" s="201" t="s">
        <v>202</v>
      </c>
      <c r="B74" s="201"/>
      <c r="C74" s="201"/>
      <c r="D74" s="209">
        <v>13250</v>
      </c>
      <c r="E74" s="209"/>
      <c r="F74" s="209"/>
      <c r="G74" s="21"/>
    </row>
    <row r="75" spans="1:7" ht="15" customHeight="1" thickBot="1" x14ac:dyDescent="0.3">
      <c r="A75" s="201" t="s">
        <v>203</v>
      </c>
      <c r="B75" s="201"/>
      <c r="C75" s="201"/>
      <c r="D75" s="240">
        <v>13925</v>
      </c>
      <c r="E75" s="209"/>
      <c r="F75" s="209"/>
      <c r="G75" s="21"/>
    </row>
    <row r="76" spans="1:7" ht="15" customHeight="1" thickTop="1" x14ac:dyDescent="0.25">
      <c r="A76" s="241" t="s">
        <v>168</v>
      </c>
      <c r="B76" s="201"/>
      <c r="C76" s="201"/>
      <c r="D76" s="239">
        <f>SUM(D57:D75)</f>
        <v>706001.05999999994</v>
      </c>
      <c r="E76" s="209"/>
      <c r="F76" s="209"/>
      <c r="G76" s="21"/>
    </row>
    <row r="77" spans="1:7" ht="15.75" customHeight="1" x14ac:dyDescent="0.25">
      <c r="A77" s="211"/>
      <c r="B77" s="211"/>
      <c r="C77" s="211"/>
      <c r="D77" s="217"/>
      <c r="E77" s="216"/>
      <c r="F77" s="201"/>
      <c r="G77" s="21"/>
    </row>
    <row r="78" spans="1:7" ht="15" customHeight="1" x14ac:dyDescent="0.25">
      <c r="A78" s="27" t="s">
        <v>262</v>
      </c>
      <c r="B78" s="27"/>
      <c r="C78" s="27"/>
      <c r="D78" s="27"/>
      <c r="E78" s="209"/>
      <c r="F78" s="209"/>
      <c r="G78" s="21"/>
    </row>
    <row r="79" spans="1:7" ht="15" customHeight="1" x14ac:dyDescent="0.25">
      <c r="A79" s="201" t="s">
        <v>263</v>
      </c>
      <c r="B79" s="27"/>
      <c r="C79" s="27"/>
      <c r="D79" s="27"/>
      <c r="E79" s="209"/>
      <c r="F79" s="209"/>
      <c r="G79" s="21"/>
    </row>
    <row r="80" spans="1:7" ht="15" customHeight="1" x14ac:dyDescent="0.25">
      <c r="A80" s="27" t="s">
        <v>264</v>
      </c>
      <c r="B80" s="27"/>
      <c r="C80" s="27"/>
      <c r="D80" s="27"/>
      <c r="E80" s="209"/>
      <c r="F80" s="209"/>
      <c r="G80" s="21"/>
    </row>
    <row r="81" spans="1:7" ht="15" customHeight="1" x14ac:dyDescent="0.25">
      <c r="A81" s="237" t="s">
        <v>220</v>
      </c>
      <c r="B81" s="237"/>
      <c r="C81" s="201"/>
      <c r="D81" s="27">
        <v>2022</v>
      </c>
      <c r="E81" s="27">
        <v>2021</v>
      </c>
      <c r="F81" s="209"/>
      <c r="G81" s="21"/>
    </row>
    <row r="82" spans="1:7" ht="15" customHeight="1" x14ac:dyDescent="0.25">
      <c r="A82" s="201" t="s">
        <v>204</v>
      </c>
      <c r="B82" s="201"/>
      <c r="C82" s="201"/>
      <c r="D82" s="201">
        <f>3925+3925+10000</f>
        <v>17850</v>
      </c>
      <c r="E82" s="209"/>
      <c r="F82" s="209"/>
      <c r="G82" s="21"/>
    </row>
    <row r="83" spans="1:7" ht="15" customHeight="1" x14ac:dyDescent="0.25">
      <c r="A83" s="201" t="s">
        <v>205</v>
      </c>
      <c r="B83" s="201"/>
      <c r="C83" s="201"/>
      <c r="D83" s="201">
        <f>4189+4189+10000</f>
        <v>18378</v>
      </c>
      <c r="E83" s="209"/>
      <c r="F83" s="209"/>
      <c r="G83" s="21"/>
    </row>
    <row r="84" spans="1:7" ht="15" customHeight="1" x14ac:dyDescent="0.25">
      <c r="A84" s="201" t="s">
        <v>206</v>
      </c>
      <c r="B84" s="201"/>
      <c r="C84" s="201"/>
      <c r="D84" s="242">
        <v>12344</v>
      </c>
      <c r="E84" s="209"/>
      <c r="F84" s="209"/>
      <c r="G84" s="21"/>
    </row>
    <row r="85" spans="1:7" ht="15" customHeight="1" x14ac:dyDescent="0.25">
      <c r="A85" s="201" t="s">
        <v>207</v>
      </c>
      <c r="B85" s="201"/>
      <c r="C85" s="201"/>
      <c r="D85" s="242">
        <v>14130</v>
      </c>
      <c r="E85" s="209"/>
      <c r="F85" s="209"/>
      <c r="G85" s="21"/>
    </row>
    <row r="86" spans="1:7" ht="15" customHeight="1" x14ac:dyDescent="0.25">
      <c r="A86" s="201" t="s">
        <v>208</v>
      </c>
      <c r="B86" s="201"/>
      <c r="C86" s="201"/>
      <c r="D86" s="242">
        <v>10089</v>
      </c>
      <c r="E86" s="209"/>
      <c r="F86" s="209"/>
      <c r="G86" s="21"/>
    </row>
    <row r="87" spans="1:7" ht="15.75" customHeight="1" x14ac:dyDescent="0.25">
      <c r="A87" s="201" t="s">
        <v>209</v>
      </c>
      <c r="B87" s="201"/>
      <c r="C87" s="201"/>
      <c r="D87" s="198">
        <v>26250</v>
      </c>
      <c r="E87" s="209"/>
      <c r="F87" s="209"/>
      <c r="G87" s="21"/>
    </row>
    <row r="88" spans="1:7" ht="15.75" customHeight="1" x14ac:dyDescent="0.25">
      <c r="A88" s="201" t="s">
        <v>213</v>
      </c>
      <c r="B88" s="201"/>
      <c r="C88" s="201"/>
      <c r="D88" s="199">
        <v>99041</v>
      </c>
      <c r="E88" s="243">
        <v>0</v>
      </c>
      <c r="F88" s="209"/>
      <c r="G88" s="21"/>
    </row>
    <row r="89" spans="1:7" ht="15.75" customHeight="1" thickBot="1" x14ac:dyDescent="0.3">
      <c r="A89" s="27" t="s">
        <v>289</v>
      </c>
      <c r="B89" s="201"/>
      <c r="C89" s="201"/>
      <c r="D89" s="200">
        <v>805042</v>
      </c>
      <c r="E89" s="207"/>
      <c r="F89" s="209"/>
      <c r="G89" s="21"/>
    </row>
    <row r="90" spans="1:7" ht="15.75" customHeight="1" thickTop="1" x14ac:dyDescent="0.25">
      <c r="A90" s="201"/>
      <c r="B90" s="201"/>
      <c r="C90" s="201"/>
      <c r="D90" s="201"/>
      <c r="E90" s="209"/>
      <c r="F90" s="209"/>
      <c r="G90" s="21"/>
    </row>
    <row r="91" spans="1:7" ht="15.75" customHeight="1" x14ac:dyDescent="0.25">
      <c r="A91" s="210"/>
      <c r="B91" s="211"/>
      <c r="C91" s="211"/>
      <c r="D91" s="211"/>
      <c r="E91" s="201"/>
      <c r="F91" s="209"/>
      <c r="G91" s="21"/>
    </row>
    <row r="92" spans="1:7" x14ac:dyDescent="0.25">
      <c r="A92" s="201"/>
      <c r="B92" s="201"/>
      <c r="C92" s="201"/>
      <c r="D92" s="201"/>
      <c r="E92" s="201"/>
      <c r="F92" s="212"/>
      <c r="G92" s="21"/>
    </row>
    <row r="93" spans="1:7" x14ac:dyDescent="0.25">
      <c r="A93" s="27" t="s">
        <v>269</v>
      </c>
      <c r="B93" s="201"/>
      <c r="C93" s="201"/>
      <c r="D93" s="201"/>
      <c r="E93" s="201"/>
      <c r="F93" s="217"/>
      <c r="G93" s="21"/>
    </row>
    <row r="94" spans="1:7" x14ac:dyDescent="0.25">
      <c r="A94" s="27" t="s">
        <v>115</v>
      </c>
      <c r="B94" s="201"/>
      <c r="C94" s="201"/>
      <c r="D94" s="201"/>
      <c r="E94" s="201"/>
      <c r="F94" s="217"/>
      <c r="G94" s="21"/>
    </row>
    <row r="95" spans="1:7" x14ac:dyDescent="0.25">
      <c r="A95" s="201" t="s">
        <v>187</v>
      </c>
      <c r="B95" s="27"/>
      <c r="C95" s="201"/>
      <c r="D95" s="201"/>
      <c r="E95" s="201"/>
      <c r="F95" s="216"/>
      <c r="G95" s="21"/>
    </row>
    <row r="96" spans="1:7" x14ac:dyDescent="0.25">
      <c r="A96" s="27" t="s">
        <v>135</v>
      </c>
      <c r="B96" s="201"/>
      <c r="C96" s="27"/>
      <c r="D96" s="27">
        <v>2022</v>
      </c>
      <c r="E96" s="202">
        <v>2021</v>
      </c>
      <c r="F96" s="201"/>
      <c r="G96" s="21"/>
    </row>
    <row r="97" spans="1:8" x14ac:dyDescent="0.25">
      <c r="A97" s="201" t="s">
        <v>235</v>
      </c>
      <c r="B97" s="211"/>
      <c r="C97" s="211"/>
      <c r="D97" s="217">
        <v>5707203</v>
      </c>
      <c r="E97" s="209">
        <v>5707203</v>
      </c>
      <c r="F97" s="201"/>
      <c r="G97" s="21"/>
    </row>
    <row r="98" spans="1:8" x14ac:dyDescent="0.25">
      <c r="A98" s="211" t="s">
        <v>155</v>
      </c>
      <c r="B98" s="211"/>
      <c r="C98" s="211"/>
      <c r="D98" s="217">
        <v>-294010.28999999998</v>
      </c>
      <c r="E98" s="209">
        <v>1226744</v>
      </c>
      <c r="F98" s="201"/>
      <c r="G98" s="21"/>
    </row>
    <row r="99" spans="1:8" x14ac:dyDescent="0.25">
      <c r="A99" s="211" t="s">
        <v>117</v>
      </c>
      <c r="B99" s="211"/>
      <c r="C99" s="211"/>
      <c r="D99" s="217">
        <v>3548867</v>
      </c>
      <c r="E99" s="209">
        <v>2322093</v>
      </c>
      <c r="F99" s="201"/>
      <c r="G99" s="21"/>
    </row>
    <row r="100" spans="1:8" x14ac:dyDescent="0.25">
      <c r="A100" s="201" t="s">
        <v>257</v>
      </c>
      <c r="B100" s="211"/>
      <c r="C100" s="211"/>
      <c r="D100" s="217">
        <v>853390</v>
      </c>
      <c r="E100" s="209"/>
      <c r="F100" s="201"/>
      <c r="G100" s="21"/>
    </row>
    <row r="101" spans="1:8" x14ac:dyDescent="0.25">
      <c r="A101" s="201"/>
      <c r="B101" s="211"/>
      <c r="C101" s="211"/>
      <c r="D101" s="217"/>
      <c r="E101" s="209"/>
      <c r="F101" s="201"/>
      <c r="G101" s="21"/>
    </row>
    <row r="102" spans="1:8" ht="15.75" thickBot="1" x14ac:dyDescent="0.3">
      <c r="A102" s="27" t="s">
        <v>168</v>
      </c>
      <c r="B102" s="211"/>
      <c r="C102" s="211"/>
      <c r="D102" s="235">
        <f>SUM(D97:D100)</f>
        <v>9815449.7100000009</v>
      </c>
      <c r="E102" s="206">
        <f>SUM(E97:E100)</f>
        <v>9256040</v>
      </c>
      <c r="F102" s="202"/>
      <c r="G102" s="21"/>
    </row>
    <row r="103" spans="1:8" ht="15.75" thickTop="1" x14ac:dyDescent="0.25">
      <c r="A103" s="201" t="s">
        <v>154</v>
      </c>
      <c r="B103" s="201"/>
      <c r="C103" s="201"/>
      <c r="D103" s="201"/>
      <c r="E103" s="201"/>
      <c r="F103" s="209"/>
      <c r="G103" s="21"/>
    </row>
    <row r="104" spans="1:8" x14ac:dyDescent="0.25">
      <c r="A104" s="201"/>
      <c r="B104" s="201"/>
      <c r="C104" s="201"/>
      <c r="D104" s="201"/>
      <c r="E104" s="201"/>
      <c r="F104" s="209"/>
      <c r="G104" s="21"/>
      <c r="H104" s="31"/>
    </row>
    <row r="105" spans="1:8" x14ac:dyDescent="0.25">
      <c r="A105" s="27" t="s">
        <v>153</v>
      </c>
      <c r="B105" s="201"/>
      <c r="C105" s="201"/>
      <c r="D105" s="201"/>
      <c r="E105" s="201"/>
      <c r="F105" s="209"/>
      <c r="G105" s="21"/>
      <c r="H105" s="31"/>
    </row>
    <row r="106" spans="1:8" x14ac:dyDescent="0.25">
      <c r="A106" s="201"/>
      <c r="B106" s="201"/>
      <c r="C106" s="201"/>
      <c r="D106" s="201"/>
      <c r="E106" s="201"/>
      <c r="F106" s="209"/>
      <c r="G106" s="21"/>
      <c r="H106" s="38" t="s">
        <v>200</v>
      </c>
    </row>
    <row r="107" spans="1:8" x14ac:dyDescent="0.25">
      <c r="A107" s="27" t="s">
        <v>270</v>
      </c>
      <c r="B107" s="27"/>
      <c r="C107" s="201"/>
      <c r="D107" s="201"/>
      <c r="E107" s="202"/>
      <c r="F107" s="236"/>
      <c r="G107" s="21"/>
    </row>
    <row r="108" spans="1:8" x14ac:dyDescent="0.25">
      <c r="A108" s="201" t="s">
        <v>210</v>
      </c>
      <c r="B108" s="211"/>
      <c r="C108" s="27"/>
      <c r="D108" s="27">
        <v>2022</v>
      </c>
      <c r="E108" s="27">
        <v>2022</v>
      </c>
      <c r="F108" s="201"/>
      <c r="G108" s="21"/>
    </row>
    <row r="109" spans="1:8" x14ac:dyDescent="0.25">
      <c r="A109" s="27" t="s">
        <v>135</v>
      </c>
      <c r="B109" s="244"/>
      <c r="C109" s="244"/>
      <c r="D109" s="245">
        <v>30000000</v>
      </c>
      <c r="E109" s="243">
        <v>20509576</v>
      </c>
      <c r="F109" s="201"/>
      <c r="G109" s="22"/>
    </row>
    <row r="110" spans="1:8" x14ac:dyDescent="0.25">
      <c r="A110" s="211" t="s">
        <v>242</v>
      </c>
      <c r="B110" s="27"/>
      <c r="C110" s="211"/>
      <c r="D110" s="216">
        <f>SUM(D109:D109)</f>
        <v>30000000</v>
      </c>
      <c r="E110" s="209">
        <v>20509576</v>
      </c>
      <c r="F110" s="201"/>
      <c r="G110" s="21"/>
    </row>
    <row r="111" spans="1:8" x14ac:dyDescent="0.25">
      <c r="A111" s="201" t="s">
        <v>152</v>
      </c>
      <c r="B111" s="201"/>
      <c r="C111" s="211"/>
      <c r="D111" s="216"/>
      <c r="E111" s="201"/>
      <c r="F111" s="201"/>
      <c r="G111" s="23"/>
    </row>
    <row r="112" spans="1:8" x14ac:dyDescent="0.25">
      <c r="A112" s="201"/>
      <c r="B112" s="201"/>
      <c r="C112" s="211"/>
      <c r="D112" s="27"/>
      <c r="E112" s="201"/>
      <c r="F112" s="201"/>
      <c r="G112" s="30"/>
    </row>
    <row r="113" spans="1:7" x14ac:dyDescent="0.25">
      <c r="A113" s="27" t="s">
        <v>271</v>
      </c>
      <c r="B113" s="201"/>
      <c r="C113" s="211"/>
      <c r="D113" s="216"/>
      <c r="E113" s="201"/>
      <c r="F113" s="201"/>
      <c r="G113" s="21"/>
    </row>
    <row r="114" spans="1:7" x14ac:dyDescent="0.25">
      <c r="A114" s="201" t="s">
        <v>281</v>
      </c>
      <c r="B114" s="201"/>
      <c r="C114" s="211"/>
      <c r="D114" s="27">
        <v>2022</v>
      </c>
      <c r="E114" s="27">
        <v>2021</v>
      </c>
      <c r="F114" s="201"/>
      <c r="G114" s="21"/>
    </row>
    <row r="115" spans="1:7" x14ac:dyDescent="0.25">
      <c r="A115" s="27" t="s">
        <v>135</v>
      </c>
      <c r="B115" s="201"/>
      <c r="C115" s="201"/>
      <c r="D115" s="246" t="s">
        <v>259</v>
      </c>
      <c r="E115" s="199">
        <v>0</v>
      </c>
      <c r="F115" s="201"/>
      <c r="G115" s="21"/>
    </row>
    <row r="116" spans="1:7" x14ac:dyDescent="0.25">
      <c r="A116" s="201" t="s">
        <v>272</v>
      </c>
      <c r="B116" s="201"/>
      <c r="C116" s="201"/>
      <c r="D116" s="247" t="str">
        <f>+D115</f>
        <v>104.373.68</v>
      </c>
      <c r="E116" s="199">
        <v>0</v>
      </c>
      <c r="F116" s="201"/>
      <c r="G116" s="21"/>
    </row>
    <row r="117" spans="1:7" x14ac:dyDescent="0.25">
      <c r="A117" s="201"/>
      <c r="B117" s="201"/>
      <c r="C117" s="201"/>
      <c r="D117" s="201"/>
      <c r="E117" s="201"/>
      <c r="F117" s="201"/>
      <c r="G117" s="21"/>
    </row>
    <row r="118" spans="1:7" x14ac:dyDescent="0.25">
      <c r="A118" s="201"/>
      <c r="B118" s="201"/>
      <c r="C118" s="201"/>
      <c r="D118" s="201"/>
      <c r="E118" s="201"/>
      <c r="F118" s="202"/>
      <c r="G118" s="21"/>
    </row>
    <row r="119" spans="1:7" x14ac:dyDescent="0.25">
      <c r="A119" s="27" t="s">
        <v>273</v>
      </c>
      <c r="B119" s="27"/>
      <c r="C119" s="201"/>
      <c r="D119" s="201"/>
      <c r="E119" s="201"/>
      <c r="F119" s="248"/>
      <c r="G119" s="21"/>
    </row>
    <row r="120" spans="1:7" x14ac:dyDescent="0.25">
      <c r="A120" s="27" t="s">
        <v>274</v>
      </c>
      <c r="B120" s="27"/>
      <c r="C120" s="201"/>
      <c r="D120" s="201"/>
      <c r="E120" s="201"/>
      <c r="F120" s="248"/>
      <c r="G120" s="21"/>
    </row>
    <row r="121" spans="1:7" x14ac:dyDescent="0.25">
      <c r="A121" s="201" t="s">
        <v>265</v>
      </c>
      <c r="B121" s="201"/>
      <c r="C121" s="27"/>
      <c r="D121" s="27">
        <v>2022</v>
      </c>
      <c r="E121" s="238">
        <v>2021</v>
      </c>
      <c r="F121" s="209"/>
      <c r="G121" s="21"/>
    </row>
    <row r="122" spans="1:7" x14ac:dyDescent="0.25">
      <c r="A122" s="201" t="s">
        <v>266</v>
      </c>
      <c r="B122" s="201"/>
      <c r="C122" s="27"/>
      <c r="D122" s="199">
        <v>80000</v>
      </c>
      <c r="E122" s="249">
        <v>0</v>
      </c>
      <c r="F122" s="209"/>
      <c r="G122" s="21"/>
    </row>
    <row r="123" spans="1:7" x14ac:dyDescent="0.25">
      <c r="A123" s="27" t="s">
        <v>267</v>
      </c>
      <c r="B123" s="201"/>
      <c r="C123" s="27"/>
      <c r="D123" s="250">
        <v>80000</v>
      </c>
      <c r="E123" s="249">
        <v>0</v>
      </c>
      <c r="F123" s="209"/>
      <c r="G123" s="21"/>
    </row>
    <row r="124" spans="1:7" x14ac:dyDescent="0.25">
      <c r="A124" s="201" t="s">
        <v>188</v>
      </c>
      <c r="B124" s="201"/>
      <c r="C124" s="27"/>
      <c r="D124" s="27"/>
      <c r="E124" s="238"/>
      <c r="F124" s="209"/>
      <c r="G124" s="21"/>
    </row>
    <row r="125" spans="1:7" x14ac:dyDescent="0.25">
      <c r="A125" s="27" t="s">
        <v>135</v>
      </c>
      <c r="B125" s="201"/>
      <c r="C125" s="27"/>
      <c r="D125" s="27"/>
      <c r="E125" s="238"/>
      <c r="F125" s="209"/>
      <c r="G125" s="21"/>
    </row>
    <row r="126" spans="1:7" x14ac:dyDescent="0.25">
      <c r="A126" s="201" t="s">
        <v>239</v>
      </c>
      <c r="B126" s="201"/>
      <c r="C126" s="27"/>
      <c r="D126" s="242">
        <v>12137000</v>
      </c>
      <c r="E126" s="251">
        <v>7919912</v>
      </c>
      <c r="F126" s="209"/>
      <c r="G126" s="21"/>
    </row>
    <row r="127" spans="1:7" x14ac:dyDescent="0.25">
      <c r="A127" s="201" t="s">
        <v>240</v>
      </c>
      <c r="B127" s="252"/>
      <c r="C127" s="253"/>
      <c r="D127" s="254">
        <f>2760000+502000</f>
        <v>3262000</v>
      </c>
      <c r="E127" s="251">
        <v>1429691</v>
      </c>
      <c r="F127" s="236"/>
      <c r="G127" s="21"/>
    </row>
    <row r="128" spans="1:7" x14ac:dyDescent="0.25">
      <c r="A128" s="201" t="s">
        <v>236</v>
      </c>
      <c r="B128" s="252"/>
      <c r="C128" s="253"/>
      <c r="D128" s="242">
        <v>165909</v>
      </c>
      <c r="E128" s="209">
        <v>97597</v>
      </c>
      <c r="F128" s="236"/>
      <c r="G128" s="21"/>
    </row>
    <row r="129" spans="1:7" x14ac:dyDescent="0.25">
      <c r="A129" s="201" t="s">
        <v>237</v>
      </c>
      <c r="B129" s="252"/>
      <c r="C129" s="253"/>
      <c r="D129" s="242">
        <v>1093329</v>
      </c>
      <c r="E129" s="209">
        <v>612000</v>
      </c>
      <c r="F129" s="236"/>
      <c r="G129" s="21"/>
    </row>
    <row r="130" spans="1:7" x14ac:dyDescent="0.25">
      <c r="A130" s="201" t="s">
        <v>238</v>
      </c>
      <c r="B130" s="201"/>
      <c r="C130" s="253"/>
      <c r="D130" s="242">
        <v>1091789.1399999999</v>
      </c>
      <c r="E130" s="209">
        <v>611138</v>
      </c>
      <c r="F130" s="201"/>
      <c r="G130" s="21"/>
    </row>
    <row r="131" spans="1:7" x14ac:dyDescent="0.25">
      <c r="A131" s="201" t="s">
        <v>151</v>
      </c>
      <c r="B131" s="201"/>
      <c r="C131" s="253"/>
      <c r="D131" s="242">
        <v>131220.85</v>
      </c>
      <c r="E131" s="209">
        <v>0</v>
      </c>
      <c r="F131" s="201"/>
      <c r="G131" s="21"/>
    </row>
    <row r="132" spans="1:7" x14ac:dyDescent="0.25">
      <c r="A132" s="201" t="s">
        <v>241</v>
      </c>
      <c r="B132" s="201"/>
      <c r="C132" s="253"/>
      <c r="D132" s="242">
        <v>1296600</v>
      </c>
      <c r="E132" s="209">
        <v>1009979</v>
      </c>
      <c r="F132" s="202"/>
      <c r="G132" s="21"/>
    </row>
    <row r="133" spans="1:7" x14ac:dyDescent="0.25">
      <c r="A133" s="201" t="s">
        <v>150</v>
      </c>
      <c r="B133" s="201"/>
      <c r="C133" s="253"/>
      <c r="D133" s="242">
        <v>69220.12</v>
      </c>
      <c r="E133" s="209">
        <v>38763</v>
      </c>
      <c r="F133" s="209"/>
      <c r="G133" s="21"/>
    </row>
    <row r="134" spans="1:7" x14ac:dyDescent="0.25">
      <c r="A134" s="201" t="s">
        <v>149</v>
      </c>
      <c r="B134" s="201"/>
      <c r="C134" s="253"/>
      <c r="D134" s="209">
        <v>1367500</v>
      </c>
      <c r="E134" s="209">
        <v>775059</v>
      </c>
      <c r="F134" s="209"/>
      <c r="G134" s="21"/>
    </row>
    <row r="135" spans="1:7" x14ac:dyDescent="0.25">
      <c r="A135" s="201" t="s">
        <v>268</v>
      </c>
      <c r="B135" s="201"/>
      <c r="C135" s="253"/>
      <c r="D135" s="209"/>
      <c r="E135" s="209">
        <v>120176</v>
      </c>
      <c r="F135" s="209"/>
      <c r="G135" s="43"/>
    </row>
    <row r="136" spans="1:7" ht="15" customHeight="1" x14ac:dyDescent="0.25">
      <c r="A136" s="201" t="s">
        <v>258</v>
      </c>
      <c r="B136" s="201"/>
      <c r="C136" s="253"/>
      <c r="D136" s="209">
        <v>0</v>
      </c>
      <c r="E136" s="209">
        <v>180000</v>
      </c>
      <c r="F136" s="209"/>
      <c r="G136" s="20"/>
    </row>
    <row r="137" spans="1:7" ht="15" customHeight="1" thickBot="1" x14ac:dyDescent="0.3">
      <c r="A137" s="201" t="s">
        <v>291</v>
      </c>
      <c r="B137" s="201"/>
      <c r="C137" s="201"/>
      <c r="D137" s="206">
        <f>SUM(D126:D136)</f>
        <v>20614568.110000003</v>
      </c>
      <c r="E137" s="206">
        <f>SUM(E126:E136)</f>
        <v>12794315</v>
      </c>
      <c r="F137" s="209"/>
      <c r="G137" s="21"/>
    </row>
    <row r="138" spans="1:7" ht="15" customHeight="1" thickTop="1" x14ac:dyDescent="0.25">
      <c r="A138" s="201"/>
      <c r="B138" s="201"/>
      <c r="C138" s="201"/>
      <c r="D138" s="236"/>
      <c r="E138" s="236"/>
      <c r="F138" s="209"/>
      <c r="G138" s="21"/>
    </row>
    <row r="139" spans="1:7" x14ac:dyDescent="0.25">
      <c r="A139" s="27" t="s">
        <v>275</v>
      </c>
      <c r="B139" s="27"/>
      <c r="C139" s="201"/>
      <c r="D139" s="255"/>
      <c r="E139" s="255"/>
      <c r="F139" s="209"/>
      <c r="G139" s="21"/>
    </row>
    <row r="140" spans="1:7" x14ac:dyDescent="0.25">
      <c r="A140" s="201" t="s">
        <v>189</v>
      </c>
      <c r="B140" s="201"/>
      <c r="C140" s="27"/>
      <c r="D140" s="201"/>
      <c r="E140" s="201"/>
      <c r="F140" s="236"/>
      <c r="G140" s="32"/>
    </row>
    <row r="141" spans="1:7" x14ac:dyDescent="0.25">
      <c r="A141" s="27" t="s">
        <v>135</v>
      </c>
      <c r="B141" s="201"/>
      <c r="C141" s="201"/>
      <c r="D141" s="27">
        <v>2022</v>
      </c>
      <c r="E141" s="202">
        <v>2021</v>
      </c>
      <c r="F141" s="201"/>
      <c r="G141" s="21"/>
    </row>
    <row r="142" spans="1:7" x14ac:dyDescent="0.25">
      <c r="A142" s="201" t="s">
        <v>148</v>
      </c>
      <c r="B142" s="201"/>
      <c r="C142" s="201"/>
      <c r="D142" s="208">
        <v>340996.86</v>
      </c>
      <c r="E142" s="256">
        <v>146946.79999999999</v>
      </c>
      <c r="F142" s="201"/>
      <c r="G142" s="21"/>
    </row>
    <row r="143" spans="1:7" x14ac:dyDescent="0.25">
      <c r="A143" s="201" t="s">
        <v>147</v>
      </c>
      <c r="B143" s="201"/>
      <c r="C143" s="201"/>
      <c r="D143" s="257">
        <v>561680</v>
      </c>
      <c r="E143" s="256">
        <v>367826.98</v>
      </c>
      <c r="F143" s="201"/>
      <c r="G143" s="21"/>
    </row>
    <row r="144" spans="1:7" x14ac:dyDescent="0.25">
      <c r="A144" s="201" t="s">
        <v>146</v>
      </c>
      <c r="B144" s="201"/>
      <c r="C144" s="201"/>
      <c r="D144" s="257">
        <v>32129.040000000001</v>
      </c>
      <c r="E144" s="256">
        <v>1626.36</v>
      </c>
      <c r="F144" s="201"/>
      <c r="G144" s="21"/>
    </row>
    <row r="145" spans="1:7" ht="17.25" customHeight="1" x14ac:dyDescent="0.25">
      <c r="A145" s="201" t="s">
        <v>145</v>
      </c>
      <c r="B145" s="252"/>
      <c r="C145" s="201"/>
      <c r="D145" s="256">
        <v>0</v>
      </c>
      <c r="E145" s="256">
        <v>13322.59</v>
      </c>
      <c r="F145" s="202"/>
      <c r="G145" s="24"/>
    </row>
    <row r="146" spans="1:7" s="46" customFormat="1" ht="16.5" customHeight="1" x14ac:dyDescent="0.25">
      <c r="A146" s="201" t="s">
        <v>144</v>
      </c>
      <c r="B146" s="258"/>
      <c r="C146" s="258"/>
      <c r="D146" s="259">
        <v>1062</v>
      </c>
      <c r="E146" s="256">
        <v>0</v>
      </c>
      <c r="F146" s="260"/>
      <c r="G146" s="45"/>
    </row>
    <row r="147" spans="1:7" x14ac:dyDescent="0.25">
      <c r="A147" s="258" t="s">
        <v>143</v>
      </c>
      <c r="B147" s="252"/>
      <c r="C147" s="252"/>
      <c r="D147" s="256">
        <v>0</v>
      </c>
      <c r="E147" s="260">
        <v>143497.53</v>
      </c>
      <c r="F147" s="256"/>
      <c r="G147" s="24"/>
    </row>
    <row r="148" spans="1:7" x14ac:dyDescent="0.25">
      <c r="A148" s="258" t="s">
        <v>142</v>
      </c>
      <c r="B148" s="252"/>
      <c r="C148" s="252"/>
      <c r="D148" s="261">
        <v>715191.68</v>
      </c>
      <c r="E148" s="256">
        <v>246614.35</v>
      </c>
      <c r="F148" s="256"/>
      <c r="G148" s="24"/>
    </row>
    <row r="149" spans="1:7" x14ac:dyDescent="0.25">
      <c r="A149" s="258" t="s">
        <v>141</v>
      </c>
      <c r="B149" s="201"/>
      <c r="C149" s="252"/>
      <c r="D149" s="259"/>
      <c r="E149" s="256">
        <v>121485.47</v>
      </c>
      <c r="F149" s="256"/>
      <c r="G149" s="24"/>
    </row>
    <row r="150" spans="1:7" x14ac:dyDescent="0.25">
      <c r="A150" s="258" t="s">
        <v>140</v>
      </c>
      <c r="B150" s="211"/>
      <c r="C150" s="201"/>
      <c r="D150" s="259"/>
      <c r="E150" s="256">
        <v>40795.08</v>
      </c>
      <c r="F150" s="256"/>
      <c r="G150" s="24"/>
    </row>
    <row r="151" spans="1:7" x14ac:dyDescent="0.25">
      <c r="A151" s="201" t="s">
        <v>139</v>
      </c>
      <c r="B151" s="201"/>
      <c r="C151" s="211"/>
      <c r="D151" s="261">
        <v>679911.34</v>
      </c>
      <c r="E151" s="256">
        <v>1052069.28</v>
      </c>
      <c r="F151" s="256"/>
      <c r="G151" s="24"/>
    </row>
    <row r="152" spans="1:7" ht="20.25" customHeight="1" thickBot="1" x14ac:dyDescent="0.3">
      <c r="A152" s="210" t="s">
        <v>168</v>
      </c>
      <c r="B152" s="201"/>
      <c r="C152" s="201"/>
      <c r="D152" s="262">
        <f>SUM(D142:D151)</f>
        <v>2330970.92</v>
      </c>
      <c r="E152" s="263">
        <f>SUM(E142:E151)</f>
        <v>2134184.44</v>
      </c>
      <c r="F152" s="256"/>
      <c r="G152" s="24"/>
    </row>
    <row r="153" spans="1:7" ht="21.75" customHeight="1" thickTop="1" x14ac:dyDescent="0.25">
      <c r="A153" s="201"/>
      <c r="B153" s="237"/>
      <c r="C153" s="201"/>
      <c r="D153" s="201"/>
      <c r="E153" s="256"/>
      <c r="F153" s="256"/>
      <c r="G153" s="20"/>
    </row>
    <row r="154" spans="1:7" ht="26.25" customHeight="1" x14ac:dyDescent="0.25">
      <c r="A154" s="201"/>
      <c r="B154" s="237"/>
      <c r="C154" s="237"/>
      <c r="D154" s="264"/>
      <c r="E154" s="264"/>
      <c r="F154" s="256"/>
      <c r="G154" s="24"/>
    </row>
    <row r="155" spans="1:7" ht="26.25" customHeight="1" x14ac:dyDescent="0.25">
      <c r="A155" s="201"/>
      <c r="B155" s="237"/>
      <c r="C155" s="237"/>
      <c r="D155" s="264"/>
      <c r="E155" s="264"/>
      <c r="F155" s="256"/>
      <c r="G155" s="24"/>
    </row>
    <row r="156" spans="1:7" ht="26.25" customHeight="1" x14ac:dyDescent="0.25">
      <c r="A156" s="201"/>
      <c r="B156" s="237"/>
      <c r="C156" s="237"/>
      <c r="D156" s="264"/>
      <c r="E156" s="264"/>
      <c r="F156" s="256"/>
      <c r="G156" s="24"/>
    </row>
    <row r="157" spans="1:7" ht="26.25" customHeight="1" x14ac:dyDescent="0.25">
      <c r="A157" s="201"/>
      <c r="B157" s="237"/>
      <c r="C157" s="237"/>
      <c r="D157" s="264"/>
      <c r="E157" s="264"/>
      <c r="F157" s="256"/>
      <c r="G157" s="24"/>
    </row>
    <row r="158" spans="1:7" ht="22.5" customHeight="1" x14ac:dyDescent="0.25">
      <c r="A158" s="265" t="s">
        <v>277</v>
      </c>
      <c r="B158" s="265"/>
      <c r="C158" s="237"/>
      <c r="D158" s="266"/>
      <c r="E158" s="249"/>
      <c r="F158" s="256"/>
      <c r="G158" s="21"/>
    </row>
    <row r="159" spans="1:7" ht="15.75" customHeight="1" x14ac:dyDescent="0.25">
      <c r="A159" s="237" t="s">
        <v>211</v>
      </c>
      <c r="B159" s="237"/>
      <c r="C159" s="265"/>
      <c r="D159" s="266"/>
      <c r="E159" s="249"/>
      <c r="F159" s="267"/>
      <c r="G159" s="21"/>
    </row>
    <row r="160" spans="1:7" ht="17.25" customHeight="1" x14ac:dyDescent="0.25">
      <c r="A160" s="265" t="s">
        <v>276</v>
      </c>
      <c r="B160" s="237"/>
      <c r="C160" s="237"/>
      <c r="D160" s="268">
        <v>2022</v>
      </c>
      <c r="E160" s="202">
        <v>2021</v>
      </c>
      <c r="F160" s="201"/>
      <c r="G160" s="21"/>
    </row>
    <row r="161" spans="1:9" x14ac:dyDescent="0.25">
      <c r="A161" s="237" t="s">
        <v>138</v>
      </c>
      <c r="B161" s="237"/>
      <c r="C161" s="237"/>
      <c r="D161" s="256">
        <v>-97200</v>
      </c>
      <c r="E161" s="256">
        <v>-54048.27</v>
      </c>
      <c r="F161" s="256"/>
      <c r="G161" s="21"/>
    </row>
    <row r="162" spans="1:9" x14ac:dyDescent="0.25">
      <c r="A162" s="237" t="s">
        <v>137</v>
      </c>
      <c r="B162" s="237"/>
      <c r="C162" s="237"/>
      <c r="D162" s="256">
        <v>-1709602.2</v>
      </c>
      <c r="E162" s="256">
        <v>-691817.86</v>
      </c>
      <c r="F162" s="256"/>
      <c r="G162" s="21"/>
    </row>
    <row r="163" spans="1:9" x14ac:dyDescent="0.25">
      <c r="A163" s="237" t="s">
        <v>136</v>
      </c>
      <c r="B163" s="265"/>
      <c r="C163" s="237"/>
      <c r="D163" s="269">
        <v>-652491.25</v>
      </c>
      <c r="E163" s="256">
        <v>-335099.27</v>
      </c>
      <c r="F163" s="256"/>
      <c r="G163" s="24"/>
      <c r="H163" s="25"/>
    </row>
    <row r="164" spans="1:9" ht="15.75" thickBot="1" x14ac:dyDescent="0.3">
      <c r="A164" s="265" t="s">
        <v>168</v>
      </c>
      <c r="B164" s="27"/>
      <c r="C164" s="201"/>
      <c r="D164" s="270">
        <f>SUM(D161:D163)</f>
        <v>-2459293.4500000002</v>
      </c>
      <c r="E164" s="271">
        <f>SUM(E161:E163)</f>
        <v>-1080965.3999999999</v>
      </c>
      <c r="F164" s="256"/>
      <c r="G164" s="24"/>
    </row>
    <row r="165" spans="1:9" ht="15.75" thickTop="1" x14ac:dyDescent="0.25">
      <c r="A165" s="27"/>
      <c r="B165" s="201"/>
      <c r="C165" s="201"/>
      <c r="D165" s="272"/>
      <c r="E165" s="272"/>
      <c r="F165" s="256"/>
      <c r="G165" s="24"/>
      <c r="I165" s="25"/>
    </row>
    <row r="166" spans="1:9" x14ac:dyDescent="0.25">
      <c r="A166" s="27" t="s">
        <v>280</v>
      </c>
      <c r="B166" s="201"/>
      <c r="C166" s="201"/>
      <c r="D166" s="272"/>
      <c r="E166" s="272"/>
      <c r="F166" s="256"/>
      <c r="G166" s="24"/>
    </row>
    <row r="167" spans="1:9" x14ac:dyDescent="0.25">
      <c r="A167" s="201" t="s">
        <v>279</v>
      </c>
      <c r="B167" s="201"/>
      <c r="C167" s="201"/>
      <c r="D167" s="201"/>
      <c r="E167" s="233"/>
      <c r="F167" s="256"/>
      <c r="G167" s="21"/>
    </row>
    <row r="168" spans="1:9" x14ac:dyDescent="0.25">
      <c r="A168" s="201"/>
      <c r="B168" s="201"/>
      <c r="C168" s="201"/>
      <c r="D168" s="201"/>
      <c r="E168" s="233"/>
      <c r="F168" s="256"/>
      <c r="G168" s="21"/>
    </row>
    <row r="169" spans="1:9" x14ac:dyDescent="0.25">
      <c r="A169" s="27" t="s">
        <v>278</v>
      </c>
      <c r="B169" s="27"/>
      <c r="C169" s="201"/>
      <c r="D169" s="201"/>
      <c r="E169" s="201"/>
      <c r="F169" s="201"/>
      <c r="G169" s="21"/>
    </row>
    <row r="170" spans="1:9" x14ac:dyDescent="0.25">
      <c r="A170" s="201" t="s">
        <v>212</v>
      </c>
      <c r="B170" s="201"/>
      <c r="C170" s="27"/>
      <c r="D170" s="201"/>
      <c r="E170" s="201"/>
      <c r="F170" s="201"/>
      <c r="G170" s="21"/>
    </row>
    <row r="171" spans="1:9" x14ac:dyDescent="0.25">
      <c r="A171" s="27" t="s">
        <v>135</v>
      </c>
      <c r="B171" s="201"/>
      <c r="C171" s="201"/>
      <c r="D171" s="27">
        <v>2022</v>
      </c>
      <c r="E171" s="202">
        <v>2021</v>
      </c>
      <c r="F171" s="201"/>
      <c r="G171" s="21"/>
    </row>
    <row r="172" spans="1:9" x14ac:dyDescent="0.25">
      <c r="A172" s="201" t="s">
        <v>134</v>
      </c>
      <c r="B172" s="201"/>
      <c r="C172" s="201"/>
      <c r="D172" s="209">
        <v>1476696.68</v>
      </c>
      <c r="E172" s="273"/>
      <c r="F172" s="201"/>
      <c r="G172" s="21"/>
    </row>
    <row r="173" spans="1:9" x14ac:dyDescent="0.25">
      <c r="A173" s="201" t="s">
        <v>133</v>
      </c>
      <c r="B173" s="201"/>
      <c r="C173" s="201"/>
      <c r="D173" s="209">
        <v>1536173</v>
      </c>
      <c r="E173" s="273">
        <v>0</v>
      </c>
      <c r="F173" s="201"/>
      <c r="G173" s="21"/>
    </row>
    <row r="174" spans="1:9" x14ac:dyDescent="0.25">
      <c r="A174" s="201" t="s">
        <v>132</v>
      </c>
      <c r="B174" s="201"/>
      <c r="C174" s="201"/>
      <c r="D174" s="209">
        <v>412737.5</v>
      </c>
      <c r="E174" s="273">
        <v>0</v>
      </c>
      <c r="F174" s="201"/>
      <c r="G174" s="21"/>
    </row>
    <row r="175" spans="1:9" x14ac:dyDescent="0.25">
      <c r="A175" s="201" t="s">
        <v>131</v>
      </c>
      <c r="B175" s="201"/>
      <c r="C175" s="201"/>
      <c r="D175" s="209">
        <v>390839.28</v>
      </c>
      <c r="E175" s="274">
        <v>0</v>
      </c>
      <c r="F175" s="202"/>
      <c r="G175" s="21"/>
    </row>
    <row r="176" spans="1:9" x14ac:dyDescent="0.25">
      <c r="A176" s="201" t="s">
        <v>130</v>
      </c>
      <c r="B176" s="201"/>
      <c r="C176" s="201"/>
      <c r="D176" s="209">
        <v>156620</v>
      </c>
      <c r="E176" s="236">
        <v>0</v>
      </c>
      <c r="F176" s="209"/>
      <c r="G176" s="39"/>
    </row>
    <row r="177" spans="1:7" ht="0.75" customHeight="1" x14ac:dyDescent="0.25">
      <c r="A177" s="201"/>
      <c r="B177" s="201"/>
      <c r="C177" s="201"/>
      <c r="D177" s="275"/>
      <c r="E177" s="236">
        <v>0</v>
      </c>
      <c r="F177" s="209"/>
      <c r="G177" s="21"/>
    </row>
    <row r="178" spans="1:7" x14ac:dyDescent="0.25">
      <c r="A178" s="201" t="s">
        <v>246</v>
      </c>
      <c r="B178" s="201"/>
      <c r="C178" s="201"/>
      <c r="D178" s="217">
        <v>127970</v>
      </c>
      <c r="E178" s="236">
        <v>0</v>
      </c>
      <c r="F178" s="217"/>
      <c r="G178" s="20"/>
    </row>
    <row r="179" spans="1:7" x14ac:dyDescent="0.25">
      <c r="A179" s="201" t="s">
        <v>248</v>
      </c>
      <c r="B179" s="211"/>
      <c r="C179" s="211"/>
      <c r="D179" s="209">
        <v>799293.12</v>
      </c>
      <c r="E179" s="243">
        <v>3335733</v>
      </c>
      <c r="F179" s="209"/>
      <c r="G179" s="22"/>
    </row>
    <row r="180" spans="1:7" x14ac:dyDescent="0.25">
      <c r="A180" s="211"/>
      <c r="B180" s="211"/>
      <c r="C180" s="211"/>
      <c r="D180" s="50">
        <f>SUM(D172:D179)</f>
        <v>4900329.58</v>
      </c>
      <c r="E180" s="236">
        <v>3335733</v>
      </c>
      <c r="F180" s="197"/>
      <c r="G180" s="20"/>
    </row>
    <row r="181" spans="1:7" x14ac:dyDescent="0.25">
      <c r="A181" s="201" t="s">
        <v>247</v>
      </c>
      <c r="B181" s="201"/>
      <c r="C181" s="201"/>
      <c r="D181" s="276">
        <v>13221.75</v>
      </c>
      <c r="E181" s="277">
        <v>0</v>
      </c>
      <c r="F181" s="201"/>
    </row>
    <row r="182" spans="1:7" x14ac:dyDescent="0.25">
      <c r="A182" s="27" t="s">
        <v>168</v>
      </c>
      <c r="B182" s="201"/>
      <c r="C182" s="201"/>
      <c r="D182" s="49">
        <f>+D180+D181</f>
        <v>4913551.33</v>
      </c>
      <c r="E182" s="201">
        <v>0</v>
      </c>
      <c r="F182" s="201"/>
    </row>
    <row r="183" spans="1:7" x14ac:dyDescent="0.25">
      <c r="A183" s="27"/>
      <c r="B183" s="201"/>
      <c r="C183" s="201"/>
      <c r="D183" s="201"/>
      <c r="E183" s="278"/>
      <c r="F183" s="201"/>
    </row>
    <row r="184" spans="1:7" x14ac:dyDescent="0.25">
      <c r="F184" s="33"/>
    </row>
    <row r="187" spans="1:7" x14ac:dyDescent="0.25">
      <c r="F187" s="18"/>
    </row>
  </sheetData>
  <mergeCells count="1">
    <mergeCell ref="A30:G30"/>
  </mergeCells>
  <pageMargins left="0.39370078740157483" right="0.39370078740157483" top="0.59055118110236227" bottom="0.59055118110236227" header="0.31496062992125984" footer="0.31496062992125984"/>
  <pageSetup scale="74" orientation="portrait" r:id="rId1"/>
  <rowBreaks count="1" manualBreakCount="1">
    <brk id="9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Estado de situacion </vt:lpstr>
      <vt:lpstr>Est. de Rendimiento Fin</vt:lpstr>
      <vt:lpstr>Estado Comparativo</vt:lpstr>
      <vt:lpstr>Cambio del Patrimonio</vt:lpstr>
      <vt:lpstr>Flujo de Efectivo</vt:lpstr>
      <vt:lpstr>NOTAS 7 AL 19</vt:lpstr>
      <vt:lpstr>A</vt:lpstr>
      <vt:lpstr>'Cambio del Patrimonio'!Área_de_impresión</vt:lpstr>
      <vt:lpstr>'Est. de Rendimiento Fin'!Área_de_impresión</vt:lpstr>
      <vt:lpstr>'Estado de situacion '!Área_de_impresión</vt:lpstr>
      <vt:lpstr>'Flujo de Efectivo'!Área_de_impresión</vt:lpstr>
      <vt:lpstr>'NOTAS 7 AL 19'!Área_de_impresión</vt:lpstr>
      <vt:lpstr>'NOTAS 7 AL 19'!OLE_LINK1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pilia moreno duarte</dc:creator>
  <cp:lastModifiedBy>jose pilia moreno duarte</cp:lastModifiedBy>
  <cp:lastPrinted>2023-02-02T12:55:59Z</cp:lastPrinted>
  <dcterms:created xsi:type="dcterms:W3CDTF">2022-02-04T21:02:45Z</dcterms:created>
  <dcterms:modified xsi:type="dcterms:W3CDTF">2023-02-02T21:02:14Z</dcterms:modified>
</cp:coreProperties>
</file>